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620" tabRatio="881" firstSheet="11" activeTab="11"/>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ổng hợp" sheetId="12" r:id="rId12"/>
    <sheet name="06-2017" sheetId="13" r:id="rId13"/>
    <sheet name="07-2017" sheetId="14" r:id="rId14"/>
    <sheet name="07-2016" sheetId="15" r:id="rId15"/>
    <sheet name="06-2016" sheetId="16" r:id="rId16"/>
    <sheet name="Thong tin" sheetId="17" r:id="rId17"/>
  </sheets>
  <externalReferences>
    <externalReference r:id="rId20"/>
    <externalReference r:id="rId21"/>
    <externalReference r:id="rId22"/>
    <externalReference r:id="rId23"/>
    <externalReference r:id="rId24"/>
    <externalReference r:id="rId25"/>
    <externalReference r:id="rId26"/>
    <externalReference r:id="rId27"/>
  </externalReferences>
  <definedNames>
    <definedName name="_xlfn.COUNTIFS" hidden="1">#NAME?</definedName>
    <definedName name="_xlfn.SUMIFS" hidden="1">#NAME?</definedName>
    <definedName name="Nguyennhan">'[1]Nguyen_nhan'!$B$3:$B$16</definedName>
    <definedName name="_xlnm.Print_Area" localSheetId="15">'06-2016'!$A$1:$S$36</definedName>
    <definedName name="_xlnm.Print_Area" localSheetId="12">'06-2017'!$A$1:$S$36</definedName>
    <definedName name="_xlnm.Print_Area" localSheetId="14">'07-2016'!$A$1:$T$36</definedName>
    <definedName name="_xlnm.Print_Area" localSheetId="13">'07-2017'!$A$1:$T$36</definedName>
    <definedName name="_xlnm.Print_Area" localSheetId="1">'Mãu BC mien giam 8'!$A$1:$N$36</definedName>
    <definedName name="_xlnm.Print_Area" localSheetId="11">'Tổng hợp'!$A$1:$W$28</definedName>
    <definedName name="_xlnm.Print_Titles" localSheetId="15">'06-2016'!$6:$10</definedName>
    <definedName name="_xlnm.Print_Titles" localSheetId="12">'06-2017'!$6:$10</definedName>
    <definedName name="_xlnm.Print_Titles" localSheetId="14">'07-2016'!$6:$10</definedName>
    <definedName name="_xlnm.Print_Titles" localSheetId="13">'07-2017'!$6:$10</definedName>
    <definedName name="_xlnm.Print_Titles" localSheetId="10">'bieu lay so lieu bc viet'!$6:$11</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<sst xmlns="http://schemas.openxmlformats.org/spreadsheetml/2006/main" count="1176" uniqueCount="470">
  <si>
    <t>I</t>
  </si>
  <si>
    <t>II</t>
  </si>
  <si>
    <t xml:space="preserve">Tổng số
</t>
  </si>
  <si>
    <t>Số việc</t>
  </si>
  <si>
    <t>NGƯỜI LẬP BIỂU</t>
  </si>
  <si>
    <t xml:space="preserve">A
</t>
  </si>
  <si>
    <t>A</t>
  </si>
  <si>
    <t>Chia ra:</t>
  </si>
  <si>
    <t>Đơn vị tính: Việc</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</si>
  <si>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</si>
  <si>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</si>
  <si>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</si>
  <si>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</si>
  <si>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</si>
  <si>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</si>
  <si>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</si>
  <si>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</si>
  <si>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</si>
  <si>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</si>
  <si>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</si>
  <si>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</si>
  <si>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</si>
  <si>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</si>
  <si>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</si>
  <si>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</si>
  <si>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</si>
  <si>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</si>
  <si>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</si>
  <si>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</si>
  <si>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Biểu số: 08/TK-THA</t>
  </si>
  <si>
    <t>Tổng số</t>
  </si>
  <si>
    <t>Tổng số</t>
  </si>
  <si>
    <t>Tổng
 số</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</si>
  <si>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</si>
  <si>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</si>
  <si>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</si>
  <si>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</si>
  <si>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</si>
  <si>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</si>
  <si>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</si>
  <si>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</si>
  <si>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</si>
  <si>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</si>
  <si>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</si>
  <si>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</si>
  <si>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</si>
  <si>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</si>
  <si>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</si>
  <si>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</si>
  <si>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</si>
  <si>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</si>
  <si>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</si>
  <si>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</si>
  <si>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</si>
  <si>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</si>
  <si>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</si>
  <si>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</si>
  <si>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</si>
  <si>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</si>
  <si>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</si>
  <si>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 xml:space="preserve">Số tiền trong các bản án, quyết định có căn cứ giám đốc thẩm, tái  thẩm          </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</si>
  <si>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</si>
  <si>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</si>
  <si>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</si>
  <si>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</si>
  <si>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</si>
  <si>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</si>
  <si>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</si>
  <si>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</si>
  <si>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</si>
  <si>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</si>
  <si>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</si>
  <si>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</si>
  <si>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</si>
  <si>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</si>
  <si>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</si>
  <si>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</si>
  <si>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</si>
  <si>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</si>
  <si>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</si>
  <si>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</si>
  <si>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</si>
  <si>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</si>
  <si>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</si>
  <si>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</si>
  <si>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</si>
  <si>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</si>
  <si>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</si>
  <si>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</si>
  <si>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</si>
  <si>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</si>
  <si>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</si>
  <si>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</si>
  <si>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</si>
  <si>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</si>
  <si>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</si>
  <si>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Năm trước chuyển sang</t>
  </si>
  <si>
    <t>Ủy thác thi hành án</t>
  </si>
  <si>
    <t>Tổng số phải thi hành</t>
  </si>
  <si>
    <t>Có điều kiện thi hành</t>
  </si>
  <si>
    <t>Đang thi hành</t>
  </si>
  <si>
    <t>Tạm đình chỉ thi hành án</t>
  </si>
  <si>
    <t>Trường hợp khác</t>
  </si>
  <si>
    <t>Chưa có điều kiện thi hành</t>
  </si>
  <si>
    <t>Giảm thi hành án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</si>
  <si>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</si>
  <si>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</si>
  <si>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</si>
  <si>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</si>
  <si>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</si>
  <si>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</si>
  <si>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</si>
  <si>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</si>
  <si>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</si>
  <si>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</si>
  <si>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</si>
  <si>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</si>
  <si>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</si>
  <si>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</si>
  <si>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</si>
  <si>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</si>
  <si>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</si>
  <si>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</si>
  <si>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</si>
  <si>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</si>
  <si>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</si>
  <si>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</si>
  <si>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</si>
  <si>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</si>
  <si>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</si>
  <si>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</si>
  <si>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</si>
  <si>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</si>
  <si>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</si>
  <si>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</si>
  <si>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</si>
  <si>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</si>
  <si>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</si>
  <si>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</si>
  <si>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</si>
  <si>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</si>
  <si>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</si>
  <si>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</si>
  <si>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</si>
  <si>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</si>
  <si>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</si>
  <si>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</si>
  <si>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</si>
  <si>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</si>
  <si>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</si>
  <si>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</si>
  <si>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</si>
  <si>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</si>
  <si>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</si>
  <si>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</si>
  <si>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</si>
  <si>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</si>
  <si>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</si>
  <si>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</si>
  <si>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</si>
  <si>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</si>
  <si>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</si>
  <si>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</si>
  <si>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</si>
  <si>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</si>
  <si>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</si>
  <si>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</si>
  <si>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</si>
  <si>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</si>
  <si>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</si>
  <si>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</si>
  <si>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</si>
  <si>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</si>
  <si>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</si>
  <si>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</si>
  <si>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</si>
  <si>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</si>
  <si>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</si>
  <si>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</si>
  <si>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</si>
  <si>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</si>
  <si>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</si>
  <si>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</si>
  <si>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</si>
  <si>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</si>
  <si>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</si>
  <si>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</si>
  <si>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</si>
  <si>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</si>
  <si>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</si>
  <si>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</si>
  <si>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</si>
  <si>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</si>
  <si>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</si>
  <si>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</si>
  <si>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</si>
  <si>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</si>
  <si>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</si>
  <si>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</si>
  <si>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</si>
  <si>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</si>
  <si>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</si>
  <si>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</si>
  <si>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</si>
  <si>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</si>
  <si>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</si>
  <si>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</si>
  <si>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</si>
  <si>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</si>
  <si>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</si>
  <si>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</si>
  <si>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</si>
  <si>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</si>
  <si>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</si>
  <si>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</si>
  <si>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</si>
  <si>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</si>
  <si>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</si>
  <si>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</si>
  <si>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</si>
  <si>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</si>
  <si>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</si>
  <si>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</si>
  <si>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</si>
  <si>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</si>
  <si>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 xml:space="preserve">                                   Đơn vị tính: Việc</t>
  </si>
  <si>
    <t>Ban hành theo TT số: 08/2015/TT-BTP</t>
  </si>
  <si>
    <t>ngày 26 tháng 6 năm 2015</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</si>
  <si>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</si>
  <si>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</si>
  <si>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</si>
  <si>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</si>
  <si>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</si>
  <si>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</si>
  <si>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</si>
  <si>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</si>
  <si>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</si>
  <si>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</si>
  <si>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</si>
  <si>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</si>
  <si>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</si>
  <si>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</si>
  <si>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</si>
  <si>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</si>
  <si>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</si>
  <si>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</si>
  <si>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</si>
  <si>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</si>
  <si>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</si>
  <si>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</si>
  <si>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</si>
  <si>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</si>
  <si>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</si>
  <si>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</si>
  <si>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</si>
  <si>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</si>
  <si>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</si>
  <si>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</si>
  <si>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</si>
  <si>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</si>
  <si>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</si>
  <si>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</si>
  <si>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</si>
  <si>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</si>
  <si>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</si>
  <si>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</si>
  <si>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</si>
  <si>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</si>
  <si>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</si>
  <si>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</si>
  <si>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</si>
  <si>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</si>
  <si>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</si>
  <si>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</si>
  <si>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</si>
  <si>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</si>
  <si>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</si>
  <si>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</si>
  <si>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</si>
  <si>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</si>
  <si>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</si>
  <si>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</si>
  <si>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</si>
  <si>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</si>
  <si>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</si>
  <si>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</si>
  <si>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</si>
  <si>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</si>
  <si>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</si>
  <si>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</si>
  <si>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</si>
  <si>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</si>
  <si>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</si>
  <si>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</si>
  <si>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</si>
  <si>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</si>
  <si>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</si>
  <si>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</si>
  <si>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</si>
  <si>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</si>
  <si>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</si>
  <si>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</si>
  <si>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</si>
  <si>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</si>
  <si>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</si>
  <si>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</si>
  <si>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</si>
  <si>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</si>
  <si>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</si>
  <si>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</si>
  <si>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</si>
  <si>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</si>
  <si>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</si>
  <si>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</si>
  <si>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</si>
  <si>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</si>
  <si>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</si>
  <si>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</si>
  <si>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</si>
  <si>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</si>
  <si>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</si>
  <si>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</si>
  <si>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</si>
  <si>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</si>
  <si>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</si>
  <si>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</si>
  <si>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</si>
  <si>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</si>
  <si>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</si>
  <si>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</si>
  <si>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</si>
  <si>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</si>
  <si>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</si>
  <si>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</si>
  <si>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</si>
  <si>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</si>
  <si>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</si>
  <si>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</si>
  <si>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</si>
  <si>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</si>
  <si>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</si>
  <si>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</si>
  <si>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</si>
  <si>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</si>
  <si>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</si>
  <si>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</si>
  <si>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</si>
  <si>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</si>
  <si>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</si>
  <si>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</si>
  <si>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</si>
  <si>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</si>
  <si>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</si>
  <si>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</si>
  <si>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</si>
  <si>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</si>
  <si>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</si>
  <si>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</si>
  <si>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</si>
  <si>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</si>
  <si>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</si>
  <si>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</si>
  <si>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</si>
  <si>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</si>
  <si>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</si>
  <si>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</si>
  <si>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</si>
  <si>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</si>
  <si>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</si>
  <si>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</si>
  <si>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</si>
  <si>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</si>
  <si>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</si>
  <si>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</si>
  <si>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</si>
  <si>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</si>
  <si>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</si>
  <si>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</si>
  <si>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</si>
  <si>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</si>
  <si>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</si>
  <si>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</si>
  <si>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</si>
  <si>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</si>
  <si>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</si>
  <si>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</si>
  <si>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</si>
  <si>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</si>
  <si>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</si>
  <si>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</si>
  <si>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</si>
  <si>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</si>
  <si>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</si>
  <si>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</si>
  <si>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</si>
  <si>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</si>
  <si>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</si>
  <si>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</si>
  <si>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</si>
  <si>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</si>
  <si>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</si>
  <si>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</si>
  <si>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</si>
  <si>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</si>
  <si>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</si>
  <si>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</si>
  <si>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</si>
  <si>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Tên đơn vị báo cáo:</t>
  </si>
  <si>
    <t>Báo cáo tháng</t>
  </si>
  <si>
    <t>Người lập biểu</t>
  </si>
  <si>
    <t>Người ký báo cáo</t>
  </si>
  <si>
    <t>Chức danh người ký báo cáo</t>
  </si>
  <si>
    <t>Ngày ký báo cáo</t>
  </si>
  <si>
    <t xml:space="preserve">Đơn vị  báo cáo: </t>
  </si>
  <si>
    <r>
      <t xml:space="preserve">Đơn vị nhận báo cáo: </t>
    </r>
    <r>
      <rPr>
        <b/>
        <sz val="11"/>
        <rFont val="Times New Roman"/>
        <family val="1"/>
      </rPr>
      <t>Tổng cục</t>
    </r>
  </si>
  <si>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</si>
  <si>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</si>
  <si>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</si>
  <si>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</si>
  <si>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</si>
  <si>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</si>
  <si>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</si>
  <si>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Các Chi Cục THADS</t>
  </si>
  <si>
    <t>Thành phố</t>
  </si>
  <si>
    <t>Hòa An</t>
  </si>
  <si>
    <t>Hà Quảng</t>
  </si>
  <si>
    <t>Trà Lĩnh</t>
  </si>
  <si>
    <t>Quảng Uyên</t>
  </si>
  <si>
    <t>Trùng Khánh</t>
  </si>
  <si>
    <t>Hạ Lang</t>
  </si>
  <si>
    <t>Nông Tiến Dũng</t>
  </si>
  <si>
    <t>Phục Hòa</t>
  </si>
  <si>
    <t>Thạch An</t>
  </si>
  <si>
    <t>Nguyên Bình</t>
  </si>
  <si>
    <t>Bảo Lạc</t>
  </si>
  <si>
    <t>Bảo Lâm</t>
  </si>
  <si>
    <t>Thông Nông</t>
  </si>
  <si>
    <t>Đinh Ba Duy</t>
  </si>
  <si>
    <t>CTHADS tỉnh Cao Bằng</t>
  </si>
  <si>
    <t>PHÓ CỤC TRƯỞNG</t>
  </si>
  <si>
    <t>Thi hành xong</t>
  </si>
  <si>
    <t>Các CC THADS</t>
  </si>
  <si>
    <t>Cục THADS</t>
  </si>
  <si>
    <t>Tăng giảm chuyền kỳ sau</t>
  </si>
  <si>
    <t>(Xong + đình chỉ + Giảm)/TS có Đk</t>
  </si>
  <si>
    <t>Việc có điều kiện chuyển kỳ sau</t>
  </si>
  <si>
    <t>Tiền có điều kiện chuyển kỳ sau</t>
  </si>
  <si>
    <t>Tổng số việc có đk chuyển kỳ sau</t>
  </si>
  <si>
    <t>Tiền có điều kiện chuyển kỳ sauChuyển kỳ sau</t>
  </si>
  <si>
    <t>% Còn thiếu so với chỉ tiêu</t>
  </si>
  <si>
    <t>Chỉ tiêu giảm tồn</t>
  </si>
  <si>
    <t>Tăng tồn</t>
  </si>
  <si>
    <r>
      <t>Ghi chú</t>
    </r>
    <r>
      <rPr>
        <b/>
        <i/>
        <sz val="11"/>
        <rFont val="Times New Roman"/>
        <family val="1"/>
      </rPr>
      <t xml:space="preserve">: </t>
    </r>
  </si>
  <si>
    <t>Số có điều kiện chuyển kỳ sau của năm 2016 chuyển sang năm 2017</t>
  </si>
  <si>
    <t>X 100%</t>
  </si>
  <si>
    <r>
      <t>.</t>
    </r>
    <r>
      <rPr>
        <sz val="12"/>
        <rFont val="Times New Roman"/>
        <family val="1"/>
      </rPr>
      <t>- Tỷ lệ % giảm tồn =</t>
    </r>
  </si>
  <si>
    <t>Số có điều kiện chuyển kỳ sau 5 tháng năm 2017 – Số có điều kiện chuyển kỳ sau của năm 2016 chuyển sang năm 2017</t>
  </si>
  <si>
    <t>7 tháng / năm 2017</t>
  </si>
  <si>
    <r>
      <rPr>
        <sz val="12"/>
        <color indexed="10"/>
        <rFont val="Times New Roman"/>
        <family val="1"/>
      </rPr>
      <t>Cao Bằng</t>
    </r>
    <r>
      <rPr>
        <sz val="12"/>
        <rFont val="Times New Roman"/>
        <family val="1"/>
      </rPr>
      <t>, ngày  2 tháng 5 năm 2017</t>
    </r>
  </si>
  <si>
    <t>THÔNG BÁO KẾT QUẢ THI HÀNH ÁN DÂN SỰ 7 THÁNG NĂM 2017</t>
  </si>
  <si>
    <r>
      <t>.</t>
    </r>
    <r>
      <rPr>
        <i/>
        <sz val="12"/>
        <rFont val="Times New Roman"/>
        <family val="1"/>
      </rPr>
      <t>+ là tăng tồn</t>
    </r>
  </si>
  <si>
    <r>
      <t xml:space="preserve">. </t>
    </r>
    <r>
      <rPr>
        <i/>
        <sz val="12"/>
        <rFont val="Times New Roman"/>
        <family val="1"/>
      </rPr>
      <t>- là giảm tồn</t>
    </r>
  </si>
  <si>
    <r>
      <t>.</t>
    </r>
    <r>
      <rPr>
        <i/>
        <sz val="12"/>
        <rFont val="Times New Roman"/>
        <family val="1"/>
      </rPr>
      <t>- Kết quả #DIV/0! do Số có điều kiện chuyển kỳ sau của năm 2016 chuyển sang năm 2017 = 0.</t>
    </r>
  </si>
  <si>
    <t>Xếp loại TSTL</t>
  </si>
  <si>
    <t>Xếp loại kết quả THA</t>
  </si>
  <si>
    <t>Kết quả thi hành án</t>
  </si>
  <si>
    <t>Tỷ lệ giảm tồn</t>
  </si>
  <si>
    <t>So sánh với chỉ tiêu được giao</t>
  </si>
  <si>
    <r>
      <rPr>
        <b/>
        <sz val="11"/>
        <rFont val="Times New Roman"/>
        <family val="1"/>
      </rPr>
      <t xml:space="preserve">Tỷ lệ </t>
    </r>
    <r>
      <rPr>
        <i/>
        <sz val="10"/>
        <rFont val="Times New Roman"/>
        <family val="1"/>
      </rPr>
      <t>(Xong + đình chỉ/TS có điều kiện thi hành)</t>
    </r>
  </si>
  <si>
    <r>
      <rPr>
        <b/>
        <sz val="11"/>
        <rFont val="Times New Roman"/>
        <family val="1"/>
      </rPr>
      <t xml:space="preserve">Tỷ lệ </t>
    </r>
    <r>
      <rPr>
        <i/>
        <sz val="10"/>
        <rFont val="Times New Roman"/>
        <family val="1"/>
      </rPr>
      <t>(Xong + đc + Miễn giảm/TS có điều kiện thi hành)</t>
    </r>
  </si>
</sst>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0.0%"/>
    <numFmt numFmtId="211" formatCode="#,##0_ ;\-#,##0\ "/>
    <numFmt numFmtId="212" formatCode="0.0"/>
    <numFmt numFmtId="213" formatCode="0.000"/>
    <numFmt numFmtId="214" formatCode="[$-409]d\ mmmm\,\ yyyy"/>
  </numFmts>
  <fonts count="143">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sz val="10"/>
      <name val="Arial"/>
      <family val="2"/>
    </font>
    <font>
      <b/>
      <sz val="11"/>
      <name val="Arial"/>
      <family val="2"/>
    </font>
    <font>
      <sz val="14"/>
      <name val="Times New Roman"/>
      <family val="1"/>
    </font>
    <font>
      <sz val="10"/>
      <color indexed="10"/>
      <name val="Times New Roman"/>
      <family val="1"/>
    </font>
    <font>
      <i/>
      <sz val="8"/>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b/>
      <i/>
      <u val="single"/>
      <sz val="11"/>
      <name val="Times New Roman"/>
      <family val="1"/>
    </font>
    <font>
      <i/>
      <sz val="12"/>
      <color indexed="9"/>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8"/>
      <color indexed="10"/>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1"/>
      <color rgb="FFFF0000"/>
      <name val="Times New Roman"/>
      <family val="1"/>
    </font>
    <font>
      <b/>
      <sz val="18"/>
      <color rgb="FFFF0000"/>
      <name val="Times New Roman"/>
      <family val="1"/>
    </font>
    <font>
      <b/>
      <sz val="8"/>
      <name val="Times New Roman"/>
      <family val="2"/>
    </font>
  </fonts>
  <fills count="5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4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double"/>
      <right style="thin"/>
      <top style="thin"/>
      <bottom style="thin"/>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s>
  <cellStyleXfs count="15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3"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123"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123"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123"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23"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123"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123" fillId="10"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23"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23"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23" fillId="1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23" fillId="16"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23"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24" fillId="19"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124" fillId="21"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124"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24"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24"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24"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24"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24" fillId="28"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124" fillId="30"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24" fillId="3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24" fillId="3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24" fillId="34"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25" fillId="36"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126" fillId="37" borderId="1" applyNumberFormat="0" applyAlignment="0" applyProtection="0"/>
    <xf numFmtId="0" fontId="39" fillId="38" borderId="2" applyNumberFormat="0" applyAlignment="0" applyProtection="0"/>
    <xf numFmtId="0" fontId="39" fillId="38" borderId="2" applyNumberFormat="0" applyAlignment="0" applyProtection="0"/>
    <xf numFmtId="0" fontId="127" fillId="39" borderId="3" applyNumberFormat="0" applyAlignment="0" applyProtection="0"/>
    <xf numFmtId="0" fontId="40" fillId="40" borderId="4" applyNumberFormat="0" applyAlignment="0" applyProtection="0"/>
    <xf numFmtId="0" fontId="40"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8"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129" fillId="41"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30" fillId="0" borderId="5"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131" fillId="0" borderId="7" applyNumberFormat="0" applyFill="0" applyAlignment="0" applyProtection="0"/>
    <xf numFmtId="0" fontId="44" fillId="0" borderId="8" applyNumberFormat="0" applyFill="0" applyAlignment="0" applyProtection="0"/>
    <xf numFmtId="0" fontId="44" fillId="0" borderId="8" applyNumberFormat="0" applyFill="0" applyAlignment="0" applyProtection="0"/>
    <xf numFmtId="0" fontId="132" fillId="0" borderId="9"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132"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133" fillId="42" borderId="1" applyNumberFormat="0" applyAlignment="0" applyProtection="0"/>
    <xf numFmtId="0" fontId="46" fillId="9" borderId="2" applyNumberFormat="0" applyAlignment="0" applyProtection="0"/>
    <xf numFmtId="0" fontId="46" fillId="9" borderId="2" applyNumberFormat="0" applyAlignment="0" applyProtection="0"/>
    <xf numFmtId="0" fontId="134" fillId="0" borderId="11"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135" fillId="43"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45" borderId="13" applyNumberFormat="0" applyFont="0" applyAlignment="0" applyProtection="0"/>
    <xf numFmtId="0" fontId="36" fillId="46" borderId="14" applyNumberFormat="0" applyFont="0" applyAlignment="0" applyProtection="0"/>
    <xf numFmtId="0" fontId="36" fillId="46" borderId="14" applyNumberFormat="0" applyFont="0" applyAlignment="0" applyProtection="0"/>
    <xf numFmtId="0" fontId="136" fillId="37" borderId="15" applyNumberFormat="0" applyAlignment="0" applyProtection="0"/>
    <xf numFmtId="0" fontId="49" fillId="38" borderId="16" applyNumberFormat="0" applyAlignment="0" applyProtection="0"/>
    <xf numFmtId="0" fontId="49" fillId="38" borderId="16" applyNumberFormat="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137"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38" fillId="0" borderId="17"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13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cellStyleXfs>
  <cellXfs count="863">
    <xf numFmtId="0" fontId="0" fillId="0" borderId="0" xfId="0" applyAlignment="1">
      <alignment/>
    </xf>
    <xf numFmtId="49" fontId="0" fillId="0" borderId="0" xfId="0" applyNumberFormat="1" applyFill="1" applyAlignment="1">
      <alignment/>
    </xf>
    <xf numFmtId="49" fontId="9" fillId="0" borderId="0" xfId="96" applyNumberFormat="1" applyFont="1" applyBorder="1" applyAlignment="1">
      <alignment vertical="center"/>
    </xf>
    <xf numFmtId="49" fontId="9" fillId="0" borderId="19" xfId="96" applyNumberFormat="1" applyFont="1" applyBorder="1" applyAlignment="1">
      <alignment vertical="center"/>
    </xf>
    <xf numFmtId="49" fontId="5" fillId="0" borderId="20" xfId="0" applyNumberFormat="1" applyFont="1" applyFill="1" applyBorder="1" applyAlignment="1">
      <alignment horizontal="left"/>
    </xf>
    <xf numFmtId="49" fontId="7"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5" fillId="0" borderId="22" xfId="0" applyNumberFormat="1" applyFont="1" applyFill="1" applyBorder="1" applyAlignment="1">
      <alignment/>
    </xf>
    <xf numFmtId="49" fontId="5"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xf>
    <xf numFmtId="49" fontId="6" fillId="0" borderId="20" xfId="0" applyNumberFormat="1" applyFont="1" applyFill="1" applyBorder="1" applyAlignment="1">
      <alignment horizontal="left"/>
    </xf>
    <xf numFmtId="49" fontId="16" fillId="0" borderId="20" xfId="0" applyNumberFormat="1" applyFont="1" applyFill="1" applyBorder="1" applyAlignment="1">
      <alignment horizontal="center" vertical="center" wrapText="1"/>
    </xf>
    <xf numFmtId="49" fontId="6" fillId="0" borderId="23" xfId="0" applyNumberFormat="1" applyFont="1" applyFill="1" applyBorder="1" applyAlignment="1">
      <alignment horizontal="center"/>
    </xf>
    <xf numFmtId="49" fontId="12" fillId="0" borderId="20" xfId="0" applyNumberFormat="1" applyFont="1" applyFill="1" applyBorder="1" applyAlignment="1">
      <alignment horizontal="left"/>
    </xf>
    <xf numFmtId="49" fontId="5" fillId="0" borderId="20" xfId="0" applyNumberFormat="1" applyFont="1" applyFill="1" applyBorder="1" applyAlignment="1">
      <alignment horizontal="center"/>
    </xf>
    <xf numFmtId="49" fontId="7"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20" fillId="0" borderId="0" xfId="0" applyNumberFormat="1" applyFont="1" applyFill="1" applyAlignment="1">
      <alignment/>
    </xf>
    <xf numFmtId="49" fontId="22" fillId="0" borderId="0" xfId="0" applyNumberFormat="1" applyFont="1" applyFill="1" applyAlignment="1">
      <alignment/>
    </xf>
    <xf numFmtId="49" fontId="3" fillId="0" borderId="0" xfId="0" applyNumberFormat="1" applyFont="1" applyFill="1" applyAlignment="1">
      <alignment/>
    </xf>
    <xf numFmtId="49" fontId="13"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20" xfId="0" applyNumberFormat="1" applyFont="1" applyFill="1" applyBorder="1" applyAlignment="1">
      <alignment/>
    </xf>
    <xf numFmtId="49" fontId="15" fillId="0" borderId="0" xfId="0" applyNumberFormat="1" applyFont="1" applyFill="1" applyBorder="1" applyAlignment="1">
      <alignment vertical="center" wrapText="1"/>
    </xf>
    <xf numFmtId="49" fontId="18" fillId="0" borderId="0" xfId="0" applyNumberFormat="1" applyFont="1" applyFill="1" applyAlignment="1">
      <alignment/>
    </xf>
    <xf numFmtId="49" fontId="23" fillId="0" borderId="0" xfId="0" applyNumberFormat="1" applyFont="1" applyFill="1" applyBorder="1" applyAlignment="1">
      <alignment vertical="center" wrapText="1"/>
    </xf>
    <xf numFmtId="49" fontId="0" fillId="47" borderId="20" xfId="0" applyNumberFormat="1" applyFont="1" applyFill="1" applyBorder="1" applyAlignment="1">
      <alignment/>
    </xf>
    <xf numFmtId="3" fontId="4" fillId="47" borderId="20" xfId="135" applyNumberFormat="1" applyFont="1" applyFill="1" applyBorder="1" applyAlignment="1" applyProtection="1">
      <alignment horizontal="center" vertical="center"/>
      <protection/>
    </xf>
    <xf numFmtId="49" fontId="0" fillId="47" borderId="0" xfId="137" applyNumberFormat="1" applyFont="1" applyFill="1" applyBorder="1" applyAlignment="1">
      <alignment horizontal="left"/>
      <protection/>
    </xf>
    <xf numFmtId="49" fontId="0" fillId="0" borderId="0" xfId="137" applyNumberFormat="1" applyFont="1">
      <alignment/>
      <protection/>
    </xf>
    <xf numFmtId="49" fontId="0" fillId="0" borderId="0" xfId="137" applyNumberFormat="1">
      <alignment/>
      <protection/>
    </xf>
    <xf numFmtId="49" fontId="0" fillId="0" borderId="0" xfId="137" applyNumberFormat="1" applyFont="1" applyAlignment="1">
      <alignment horizontal="left"/>
      <protection/>
    </xf>
    <xf numFmtId="49" fontId="0" fillId="0" borderId="0" xfId="137" applyNumberFormat="1" applyFont="1" applyBorder="1" applyAlignment="1">
      <alignment wrapText="1"/>
      <protection/>
    </xf>
    <xf numFmtId="49" fontId="15" fillId="0" borderId="0" xfId="137" applyNumberFormat="1" applyFont="1" applyAlignment="1">
      <alignment/>
      <protection/>
    </xf>
    <xf numFmtId="49" fontId="0" fillId="0" borderId="0" xfId="137" applyNumberFormat="1" applyFont="1" applyBorder="1" applyAlignment="1">
      <alignment horizontal="left" wrapText="1"/>
      <protection/>
    </xf>
    <xf numFmtId="49" fontId="18" fillId="0" borderId="0" xfId="137" applyNumberFormat="1" applyFont="1" applyAlignment="1">
      <alignment horizontal="left"/>
      <protection/>
    </xf>
    <xf numFmtId="49" fontId="0" fillId="0" borderId="0" xfId="137" applyNumberFormat="1" applyFont="1" applyFill="1" applyAlignment="1">
      <alignment/>
      <protection/>
    </xf>
    <xf numFmtId="49" fontId="0" fillId="0" borderId="0" xfId="137" applyNumberFormat="1" applyFont="1" applyFill="1" applyAlignment="1">
      <alignment horizontal="center"/>
      <protection/>
    </xf>
    <xf numFmtId="49" fontId="0" fillId="0" borderId="0" xfId="137" applyNumberFormat="1" applyFont="1" applyAlignment="1">
      <alignment horizontal="center"/>
      <protection/>
    </xf>
    <xf numFmtId="49" fontId="0" fillId="0" borderId="0" xfId="137" applyNumberFormat="1" applyFont="1" applyFill="1">
      <alignment/>
      <protection/>
    </xf>
    <xf numFmtId="49" fontId="13" fillId="47" borderId="22" xfId="137" applyNumberFormat="1" applyFont="1" applyFill="1" applyBorder="1" applyAlignment="1">
      <alignment/>
      <protection/>
    </xf>
    <xf numFmtId="49" fontId="7" fillId="0" borderId="20" xfId="137" applyNumberFormat="1" applyFont="1" applyFill="1" applyBorder="1" applyAlignment="1">
      <alignment horizontal="center" vertical="center" wrapText="1"/>
      <protection/>
    </xf>
    <xf numFmtId="49" fontId="53" fillId="48" borderId="20" xfId="137" applyNumberFormat="1" applyFont="1" applyFill="1" applyBorder="1" applyAlignment="1">
      <alignment horizontal="center"/>
      <protection/>
    </xf>
    <xf numFmtId="49" fontId="7" fillId="0" borderId="21" xfId="137" applyNumberFormat="1" applyFont="1" applyFill="1" applyBorder="1" applyAlignment="1">
      <alignment horizontal="center" vertical="center" wrapText="1"/>
      <protection/>
    </xf>
    <xf numFmtId="49" fontId="7" fillId="0" borderId="20" xfId="137" applyNumberFormat="1" applyFont="1" applyBorder="1" applyAlignment="1">
      <alignment horizontal="center" vertical="center" wrapText="1"/>
      <protection/>
    </xf>
    <xf numFmtId="49" fontId="54" fillId="0" borderId="20" xfId="137" applyNumberFormat="1" applyFont="1" applyFill="1" applyBorder="1" applyAlignment="1">
      <alignment horizontal="center" vertical="center" wrapText="1"/>
      <protection/>
    </xf>
    <xf numFmtId="49" fontId="18" fillId="0" borderId="20" xfId="137" applyNumberFormat="1" applyFont="1" applyBorder="1" applyAlignment="1">
      <alignment horizontal="center" vertical="center"/>
      <protection/>
    </xf>
    <xf numFmtId="3" fontId="0" fillId="0" borderId="20" xfId="137" applyNumberFormat="1" applyFont="1" applyBorder="1" applyAlignment="1">
      <alignment horizontal="center" vertical="center"/>
      <protection/>
    </xf>
    <xf numFmtId="3" fontId="0" fillId="0" borderId="20" xfId="137" applyNumberFormat="1" applyFont="1" applyBorder="1" applyAlignment="1">
      <alignment vertical="center"/>
      <protection/>
    </xf>
    <xf numFmtId="49" fontId="0" fillId="0" borderId="0" xfId="137" applyNumberFormat="1" applyAlignment="1">
      <alignment vertical="center"/>
      <protection/>
    </xf>
    <xf numFmtId="3" fontId="52" fillId="3" borderId="20" xfId="137" applyNumberFormat="1" applyFont="1" applyFill="1" applyBorder="1" applyAlignment="1">
      <alignment vertical="center"/>
      <protection/>
    </xf>
    <xf numFmtId="3" fontId="57" fillId="3" borderId="20" xfId="137" applyNumberFormat="1" applyFont="1" applyFill="1" applyBorder="1" applyAlignment="1">
      <alignment vertical="center"/>
      <protection/>
    </xf>
    <xf numFmtId="49" fontId="58" fillId="0" borderId="20" xfId="137" applyNumberFormat="1" applyFont="1" applyBorder="1" applyAlignment="1">
      <alignment horizontal="center" vertical="center"/>
      <protection/>
    </xf>
    <xf numFmtId="3" fontId="25" fillId="44" borderId="20" xfId="137" applyNumberFormat="1" applyFont="1" applyFill="1" applyBorder="1" applyAlignment="1">
      <alignment vertical="center"/>
      <protection/>
    </xf>
    <xf numFmtId="3" fontId="3" fillId="48" borderId="20" xfId="137" applyNumberFormat="1" applyFont="1" applyFill="1" applyBorder="1" applyAlignment="1">
      <alignment horizontal="center" vertical="center"/>
      <protection/>
    </xf>
    <xf numFmtId="3" fontId="3" fillId="48" borderId="20" xfId="137" applyNumberFormat="1" applyFont="1" applyFill="1" applyBorder="1" applyAlignment="1">
      <alignment vertical="center"/>
      <protection/>
    </xf>
    <xf numFmtId="49" fontId="7" fillId="44" borderId="20" xfId="137" applyNumberFormat="1" applyFont="1" applyFill="1" applyBorder="1" applyAlignment="1">
      <alignment horizontal="center" vertical="center"/>
      <protection/>
    </xf>
    <xf numFmtId="49" fontId="7" fillId="44" borderId="20" xfId="137" applyNumberFormat="1" applyFont="1" applyFill="1" applyBorder="1" applyAlignment="1">
      <alignment horizontal="left" vertical="center"/>
      <protection/>
    </xf>
    <xf numFmtId="3" fontId="28" fillId="48" borderId="20" xfId="137" applyNumberFormat="1" applyFont="1" applyFill="1" applyBorder="1" applyAlignment="1">
      <alignment vertical="center"/>
      <protection/>
    </xf>
    <xf numFmtId="3" fontId="28" fillId="0" borderId="20" xfId="137" applyNumberFormat="1" applyFont="1" applyFill="1" applyBorder="1" applyAlignment="1">
      <alignment vertical="center"/>
      <protection/>
    </xf>
    <xf numFmtId="9" fontId="0" fillId="0" borderId="0" xfId="146" applyFont="1" applyAlignment="1">
      <alignment vertical="center"/>
    </xf>
    <xf numFmtId="49" fontId="7" fillId="44" borderId="23" xfId="137" applyNumberFormat="1" applyFont="1" applyFill="1" applyBorder="1" applyAlignment="1">
      <alignment horizontal="center" vertical="center"/>
      <protection/>
    </xf>
    <xf numFmtId="3" fontId="25" fillId="44" borderId="20" xfId="137" applyNumberFormat="1" applyFont="1" applyFill="1" applyBorder="1" applyAlignment="1">
      <alignment vertical="center"/>
      <protection/>
    </xf>
    <xf numFmtId="49" fontId="4" fillId="0" borderId="20" xfId="137" applyNumberFormat="1" applyFont="1" applyBorder="1" applyAlignment="1">
      <alignment horizontal="center" vertical="center"/>
      <protection/>
    </xf>
    <xf numFmtId="49" fontId="4" fillId="47" borderId="20" xfId="137" applyNumberFormat="1" applyFont="1" applyFill="1" applyBorder="1" applyAlignment="1">
      <alignment horizontal="left" vertical="center"/>
      <protection/>
    </xf>
    <xf numFmtId="49" fontId="5" fillId="47" borderId="20" xfId="137" applyNumberFormat="1" applyFont="1" applyFill="1" applyBorder="1" applyAlignment="1">
      <alignment horizontal="left" vertical="center"/>
      <protection/>
    </xf>
    <xf numFmtId="3" fontId="28" fillId="0" borderId="20" xfId="138" applyNumberFormat="1" applyFont="1" applyFill="1" applyBorder="1" applyAlignment="1">
      <alignment vertical="center"/>
      <protection/>
    </xf>
    <xf numFmtId="49" fontId="20" fillId="0" borderId="0" xfId="137" applyNumberFormat="1" applyFont="1" applyAlignment="1">
      <alignment vertical="center"/>
      <protection/>
    </xf>
    <xf numFmtId="49" fontId="4" fillId="47" borderId="20" xfId="137" applyNumberFormat="1" applyFont="1" applyFill="1" applyBorder="1" applyAlignment="1">
      <alignment horizontal="left" vertical="center"/>
      <protection/>
    </xf>
    <xf numFmtId="3" fontId="28" fillId="0" borderId="20" xfId="138" applyNumberFormat="1" applyFont="1" applyFill="1" applyBorder="1" applyAlignment="1">
      <alignment horizontal="center" vertical="center"/>
      <protection/>
    </xf>
    <xf numFmtId="49" fontId="0" fillId="0" borderId="0" xfId="137" applyNumberFormat="1" applyFill="1">
      <alignment/>
      <protection/>
    </xf>
    <xf numFmtId="49" fontId="20" fillId="0" borderId="0" xfId="137" applyNumberFormat="1" applyFont="1">
      <alignment/>
      <protection/>
    </xf>
    <xf numFmtId="49" fontId="28" fillId="0" borderId="0" xfId="137" applyNumberFormat="1" applyFont="1" applyFill="1" applyBorder="1" applyAlignment="1">
      <alignment horizontal="center" wrapText="1"/>
      <protection/>
    </xf>
    <xf numFmtId="49" fontId="59" fillId="0" borderId="0" xfId="137" applyNumberFormat="1" applyFont="1" applyBorder="1">
      <alignment/>
      <protection/>
    </xf>
    <xf numFmtId="49" fontId="60" fillId="0" borderId="0" xfId="137" applyNumberFormat="1" applyFont="1">
      <alignment/>
      <protection/>
    </xf>
    <xf numFmtId="49" fontId="1" fillId="0" borderId="0" xfId="137" applyNumberFormat="1" applyFont="1">
      <alignment/>
      <protection/>
    </xf>
    <xf numFmtId="9" fontId="1" fillId="0" borderId="0" xfId="146" applyFont="1" applyAlignment="1">
      <alignment/>
    </xf>
    <xf numFmtId="49" fontId="61" fillId="0" borderId="0" xfId="137" applyNumberFormat="1" applyFont="1" applyBorder="1">
      <alignment/>
      <protection/>
    </xf>
    <xf numFmtId="49" fontId="25" fillId="0" borderId="0" xfId="137" applyNumberFormat="1" applyFont="1" applyBorder="1" applyAlignment="1">
      <alignment horizontal="center" wrapText="1"/>
      <protection/>
    </xf>
    <xf numFmtId="49" fontId="25" fillId="0" borderId="0" xfId="137" applyNumberFormat="1" applyFont="1" applyFill="1" applyBorder="1" applyAlignment="1">
      <alignment horizontal="center" wrapText="1"/>
      <protection/>
    </xf>
    <xf numFmtId="49" fontId="62" fillId="0" borderId="0" xfId="137" applyNumberFormat="1" applyFont="1" applyBorder="1">
      <alignment/>
      <protection/>
    </xf>
    <xf numFmtId="49" fontId="63" fillId="0" borderId="0" xfId="137" applyNumberFormat="1" applyFont="1" applyBorder="1" applyAlignment="1">
      <alignment wrapText="1"/>
      <protection/>
    </xf>
    <xf numFmtId="49" fontId="2" fillId="0" borderId="0" xfId="137" applyNumberFormat="1" applyFont="1" applyBorder="1">
      <alignment/>
      <protection/>
    </xf>
    <xf numFmtId="49" fontId="40" fillId="0" borderId="0" xfId="137" applyNumberFormat="1" applyFont="1" applyBorder="1" applyAlignment="1">
      <alignment horizontal="center" wrapText="1"/>
      <protection/>
    </xf>
    <xf numFmtId="49" fontId="40" fillId="0" borderId="0" xfId="137" applyNumberFormat="1" applyFont="1" applyFill="1" applyBorder="1" applyAlignment="1">
      <alignment horizontal="center" wrapText="1"/>
      <protection/>
    </xf>
    <xf numFmtId="49" fontId="64" fillId="0" borderId="0" xfId="137" applyNumberFormat="1" applyFont="1" applyBorder="1">
      <alignment/>
      <protection/>
    </xf>
    <xf numFmtId="49" fontId="28" fillId="0" borderId="0" xfId="137" applyNumberFormat="1" applyFont="1">
      <alignment/>
      <protection/>
    </xf>
    <xf numFmtId="49" fontId="28" fillId="0" borderId="0" xfId="137" applyNumberFormat="1" applyFont="1" applyFill="1">
      <alignment/>
      <protection/>
    </xf>
    <xf numFmtId="49" fontId="28" fillId="47" borderId="0" xfId="137" applyNumberFormat="1" applyFont="1" applyFill="1">
      <alignment/>
      <protection/>
    </xf>
    <xf numFmtId="0" fontId="25" fillId="0" borderId="0" xfId="137" applyFont="1" applyAlignment="1">
      <alignment horizontal="center"/>
      <protection/>
    </xf>
    <xf numFmtId="49" fontId="25" fillId="47" borderId="0" xfId="137" applyNumberFormat="1" applyFont="1" applyFill="1" applyAlignment="1">
      <alignment horizontal="center"/>
      <protection/>
    </xf>
    <xf numFmtId="0" fontId="66" fillId="0" borderId="0" xfId="137" applyFont="1" applyAlignment="1">
      <alignment/>
      <protection/>
    </xf>
    <xf numFmtId="0" fontId="3" fillId="0" borderId="0" xfId="137" applyFont="1" applyAlignment="1">
      <alignment/>
      <protection/>
    </xf>
    <xf numFmtId="49" fontId="31" fillId="0" borderId="0" xfId="137" applyNumberFormat="1" applyFont="1">
      <alignment/>
      <protection/>
    </xf>
    <xf numFmtId="3" fontId="0" fillId="0" borderId="0" xfId="137" applyNumberFormat="1" applyFont="1" applyFill="1">
      <alignment/>
      <protection/>
    </xf>
    <xf numFmtId="49" fontId="3" fillId="0" borderId="0" xfId="137" applyNumberFormat="1" applyFont="1" applyFill="1" applyAlignment="1">
      <alignment wrapText="1"/>
      <protection/>
    </xf>
    <xf numFmtId="49" fontId="0" fillId="0" borderId="0" xfId="137" applyNumberFormat="1" applyFont="1" applyFill="1" applyBorder="1" applyAlignment="1">
      <alignment/>
      <protection/>
    </xf>
    <xf numFmtId="49" fontId="0" fillId="0" borderId="0" xfId="137" applyNumberFormat="1" applyFont="1" applyFill="1" applyBorder="1">
      <alignment/>
      <protection/>
    </xf>
    <xf numFmtId="49" fontId="19" fillId="0" borderId="22" xfId="137" applyNumberFormat="1" applyFont="1" applyFill="1" applyBorder="1" applyAlignment="1">
      <alignment/>
      <protection/>
    </xf>
    <xf numFmtId="49" fontId="5" fillId="0" borderId="22" xfId="137" applyNumberFormat="1" applyFont="1" applyFill="1" applyBorder="1" applyAlignment="1">
      <alignment horizontal="center"/>
      <protection/>
    </xf>
    <xf numFmtId="49" fontId="0" fillId="0" borderId="0" xfId="137" applyNumberFormat="1" applyFill="1" applyBorder="1">
      <alignment/>
      <protection/>
    </xf>
    <xf numFmtId="49" fontId="6" fillId="0" borderId="20" xfId="137" applyNumberFormat="1" applyFont="1" applyFill="1" applyBorder="1" applyAlignment="1">
      <alignment horizontal="center" vertical="center" wrapText="1"/>
      <protection/>
    </xf>
    <xf numFmtId="49" fontId="19" fillId="0" borderId="20" xfId="137" applyNumberFormat="1" applyFont="1" applyFill="1" applyBorder="1" applyAlignment="1">
      <alignment horizontal="center" vertical="center" wrapText="1"/>
      <protection/>
    </xf>
    <xf numFmtId="3" fontId="29" fillId="3" borderId="20" xfId="137" applyNumberFormat="1" applyFont="1" applyFill="1" applyBorder="1" applyAlignment="1">
      <alignment horizontal="center" vertical="center" wrapText="1"/>
      <protection/>
    </xf>
    <xf numFmtId="3" fontId="69" fillId="3" borderId="20" xfId="137" applyNumberFormat="1" applyFont="1" applyFill="1" applyBorder="1" applyAlignment="1">
      <alignment horizontal="center" vertical="center" wrapText="1"/>
      <protection/>
    </xf>
    <xf numFmtId="3" fontId="6" fillId="44" borderId="20" xfId="137" applyNumberFormat="1" applyFont="1" applyFill="1" applyBorder="1" applyAlignment="1">
      <alignment horizontal="center" vertical="center" wrapText="1"/>
      <protection/>
    </xf>
    <xf numFmtId="49" fontId="7" fillId="0" borderId="20" xfId="137" applyNumberFormat="1" applyFont="1" applyFill="1" applyBorder="1" applyAlignment="1">
      <alignment horizontal="center"/>
      <protection/>
    </xf>
    <xf numFmtId="49" fontId="7" fillId="0" borderId="20" xfId="137" applyNumberFormat="1" applyFont="1" applyFill="1" applyBorder="1" applyAlignment="1">
      <alignment horizontal="left"/>
      <protection/>
    </xf>
    <xf numFmtId="3" fontId="5" fillId="44" borderId="20" xfId="137" applyNumberFormat="1" applyFont="1" applyFill="1" applyBorder="1" applyAlignment="1">
      <alignment horizontal="center" vertical="center" wrapText="1"/>
      <protection/>
    </xf>
    <xf numFmtId="3" fontId="5" fillId="0" borderId="20" xfId="137" applyNumberFormat="1" applyFont="1" applyFill="1" applyBorder="1" applyAlignment="1">
      <alignment horizontal="center" vertical="center" wrapText="1"/>
      <protection/>
    </xf>
    <xf numFmtId="9" fontId="0" fillId="0" borderId="0" xfId="146" applyFont="1" applyFill="1" applyAlignment="1">
      <alignment/>
    </xf>
    <xf numFmtId="49" fontId="7" fillId="44" borderId="23" xfId="137" applyNumberFormat="1" applyFont="1" applyFill="1" applyBorder="1" applyAlignment="1">
      <alignment horizontal="center"/>
      <protection/>
    </xf>
    <xf numFmtId="49" fontId="7" fillId="44" borderId="20" xfId="137" applyNumberFormat="1" applyFont="1" applyFill="1" applyBorder="1" applyAlignment="1">
      <alignment horizontal="left"/>
      <protection/>
    </xf>
    <xf numFmtId="49" fontId="4" fillId="0" borderId="23" xfId="137" applyNumberFormat="1" applyFont="1" applyFill="1" applyBorder="1" applyAlignment="1">
      <alignment horizontal="center"/>
      <protection/>
    </xf>
    <xf numFmtId="49" fontId="4" fillId="47" borderId="20" xfId="137" applyNumberFormat="1" applyFont="1" applyFill="1" applyBorder="1" applyAlignment="1">
      <alignment horizontal="left"/>
      <protection/>
    </xf>
    <xf numFmtId="3" fontId="5" fillId="47" borderId="20" xfId="137" applyNumberFormat="1" applyFont="1" applyFill="1" applyBorder="1" applyAlignment="1">
      <alignment horizontal="center" vertical="center" wrapText="1"/>
      <protection/>
    </xf>
    <xf numFmtId="49" fontId="5" fillId="47" borderId="20" xfId="137" applyNumberFormat="1" applyFont="1" applyFill="1" applyBorder="1" applyAlignment="1">
      <alignment horizontal="left"/>
      <protection/>
    </xf>
    <xf numFmtId="49" fontId="6" fillId="0" borderId="19" xfId="137" applyNumberFormat="1" applyFont="1" applyFill="1" applyBorder="1" applyAlignment="1">
      <alignment horizontal="center"/>
      <protection/>
    </xf>
    <xf numFmtId="49" fontId="6" fillId="0" borderId="19" xfId="137" applyNumberFormat="1" applyFont="1" applyFill="1" applyBorder="1" applyAlignment="1">
      <alignment horizontal="left"/>
      <protection/>
    </xf>
    <xf numFmtId="3" fontId="5" fillId="0" borderId="19" xfId="137" applyNumberFormat="1" applyFont="1" applyFill="1" applyBorder="1" applyAlignment="1">
      <alignment horizontal="center" vertical="center" wrapText="1"/>
      <protection/>
    </xf>
    <xf numFmtId="49" fontId="15" fillId="0" borderId="0" xfId="137" applyNumberFormat="1" applyFont="1" applyFill="1" applyBorder="1" applyAlignment="1">
      <alignment vertical="center" wrapText="1"/>
      <protection/>
    </xf>
    <xf numFmtId="49" fontId="70" fillId="0" borderId="0" xfId="137" applyNumberFormat="1" applyFont="1" applyFill="1">
      <alignment/>
      <protection/>
    </xf>
    <xf numFmtId="49" fontId="4" fillId="0" borderId="0" xfId="137" applyNumberFormat="1" applyFont="1" applyFill="1">
      <alignment/>
      <protection/>
    </xf>
    <xf numFmtId="49" fontId="0" fillId="47" borderId="0" xfId="137" applyNumberFormat="1" applyFont="1" applyFill="1">
      <alignment/>
      <protection/>
    </xf>
    <xf numFmtId="49" fontId="3" fillId="47" borderId="0" xfId="137" applyNumberFormat="1" applyFont="1" applyFill="1" applyAlignment="1">
      <alignment horizontal="center"/>
      <protection/>
    </xf>
    <xf numFmtId="49" fontId="22" fillId="0" borderId="0" xfId="137" applyNumberFormat="1" applyFont="1" applyFill="1">
      <alignment/>
      <protection/>
    </xf>
    <xf numFmtId="49" fontId="3" fillId="0" borderId="0" xfId="137" applyNumberFormat="1" applyFont="1" applyFill="1">
      <alignment/>
      <protection/>
    </xf>
    <xf numFmtId="49" fontId="13" fillId="0" borderId="0" xfId="137" applyNumberFormat="1" applyFont="1" applyFill="1" applyAlignment="1">
      <alignment/>
      <protection/>
    </xf>
    <xf numFmtId="49" fontId="13" fillId="0" borderId="0" xfId="137" applyNumberFormat="1" applyFont="1" applyFill="1" applyAlignment="1">
      <alignment wrapText="1"/>
      <protection/>
    </xf>
    <xf numFmtId="49" fontId="13" fillId="0" borderId="0" xfId="137" applyNumberFormat="1" applyFont="1" applyFill="1" applyAlignment="1">
      <alignment horizontal="left" wrapText="1"/>
      <protection/>
    </xf>
    <xf numFmtId="49" fontId="0" fillId="0" borderId="0" xfId="137" applyNumberFormat="1" applyAlignment="1">
      <alignment horizontal="left"/>
      <protection/>
    </xf>
    <xf numFmtId="49" fontId="0" fillId="0" borderId="0" xfId="137" applyNumberFormat="1" applyFont="1" applyBorder="1" applyAlignment="1">
      <alignment horizontal="left"/>
      <protection/>
    </xf>
    <xf numFmtId="49" fontId="13" fillId="0" borderId="20" xfId="137" applyNumberFormat="1" applyFont="1" applyBorder="1" applyAlignment="1">
      <alignment horizontal="center"/>
      <protection/>
    </xf>
    <xf numFmtId="3" fontId="4" fillId="4" borderId="20" xfId="138" applyNumberFormat="1" applyFont="1" applyFill="1" applyBorder="1" applyAlignment="1">
      <alignment horizontal="center" vertical="center"/>
      <protection/>
    </xf>
    <xf numFmtId="3" fontId="32" fillId="47" borderId="20" xfId="137" applyNumberFormat="1" applyFont="1" applyFill="1" applyBorder="1" applyAlignment="1">
      <alignment horizontal="center" vertical="center"/>
      <protection/>
    </xf>
    <xf numFmtId="3" fontId="17" fillId="3" borderId="20" xfId="137" applyNumberFormat="1" applyFont="1" applyFill="1" applyBorder="1" applyAlignment="1">
      <alignment horizontal="center" vertical="center"/>
      <protection/>
    </xf>
    <xf numFmtId="3" fontId="34" fillId="3" borderId="20" xfId="137" applyNumberFormat="1" applyFont="1" applyFill="1" applyBorder="1" applyAlignment="1">
      <alignment horizontal="center" vertical="center"/>
      <protection/>
    </xf>
    <xf numFmtId="3" fontId="7" fillId="44" borderId="20" xfId="137" applyNumberFormat="1" applyFont="1" applyFill="1" applyBorder="1" applyAlignment="1">
      <alignment horizontal="center" vertical="center"/>
      <protection/>
    </xf>
    <xf numFmtId="3" fontId="7" fillId="44" borderId="20" xfId="137" applyNumberFormat="1" applyFont="1" applyFill="1" applyBorder="1" applyAlignment="1">
      <alignment horizontal="center" vertical="center"/>
      <protection/>
    </xf>
    <xf numFmtId="3" fontId="7" fillId="4" borderId="20" xfId="138" applyNumberFormat="1" applyFont="1" applyFill="1" applyBorder="1" applyAlignment="1">
      <alignment horizontal="center" vertical="center"/>
      <protection/>
    </xf>
    <xf numFmtId="49" fontId="7" fillId="0" borderId="20" xfId="137" applyNumberFormat="1" applyFont="1" applyBorder="1" applyAlignment="1">
      <alignment horizontal="center" vertical="center"/>
      <protection/>
    </xf>
    <xf numFmtId="49" fontId="7" fillId="47" borderId="20" xfId="137" applyNumberFormat="1" applyFont="1" applyFill="1" applyBorder="1" applyAlignment="1">
      <alignment horizontal="left" vertical="center"/>
      <protection/>
    </xf>
    <xf numFmtId="3" fontId="4" fillId="47" borderId="20" xfId="137" applyNumberFormat="1" applyFont="1" applyFill="1" applyBorder="1" applyAlignment="1">
      <alignment horizontal="center" vertical="center"/>
      <protection/>
    </xf>
    <xf numFmtId="3" fontId="4" fillId="44" borderId="20" xfId="137" applyNumberFormat="1" applyFont="1" applyFill="1" applyBorder="1" applyAlignment="1">
      <alignment horizontal="center" vertical="center"/>
      <protection/>
    </xf>
    <xf numFmtId="49" fontId="4" fillId="0" borderId="23" xfId="137" applyNumberFormat="1" applyFont="1" applyBorder="1" applyAlignment="1">
      <alignment horizontal="center" vertical="center"/>
      <protection/>
    </xf>
    <xf numFmtId="49" fontId="0" fillId="0" borderId="0" xfId="137" applyNumberFormat="1" applyFont="1" applyAlignment="1">
      <alignment vertical="center"/>
      <protection/>
    </xf>
    <xf numFmtId="3" fontId="4" fillId="0" borderId="20" xfId="137" applyNumberFormat="1" applyFont="1" applyFill="1" applyBorder="1" applyAlignment="1">
      <alignment horizontal="center" vertical="center"/>
      <protection/>
    </xf>
    <xf numFmtId="3" fontId="4" fillId="47" borderId="20" xfId="138" applyNumberFormat="1" applyFont="1" applyFill="1" applyBorder="1" applyAlignment="1">
      <alignment horizontal="center" vertical="center"/>
      <protection/>
    </xf>
    <xf numFmtId="49" fontId="4" fillId="47" borderId="23" xfId="137" applyNumberFormat="1" applyFont="1" applyFill="1" applyBorder="1" applyAlignment="1">
      <alignment horizontal="center" vertical="center"/>
      <protection/>
    </xf>
    <xf numFmtId="9" fontId="20" fillId="0" borderId="0" xfId="146" applyFont="1" applyAlignment="1">
      <alignment vertical="center"/>
    </xf>
    <xf numFmtId="49" fontId="4" fillId="0" borderId="0" xfId="137" applyNumberFormat="1" applyFont="1" applyBorder="1" applyAlignment="1">
      <alignment horizontal="center"/>
      <protection/>
    </xf>
    <xf numFmtId="49" fontId="4" fillId="47" borderId="0" xfId="137" applyNumberFormat="1" applyFont="1" applyFill="1" applyBorder="1" applyAlignment="1">
      <alignment horizontal="left"/>
      <protection/>
    </xf>
    <xf numFmtId="49" fontId="0" fillId="0" borderId="0" xfId="137" applyNumberFormat="1" applyFont="1" applyFill="1" applyBorder="1" applyAlignment="1">
      <alignment horizontal="center"/>
      <protection/>
    </xf>
    <xf numFmtId="3" fontId="4" fillId="47" borderId="19" xfId="138" applyNumberFormat="1" applyFont="1" applyFill="1" applyBorder="1" applyAlignment="1">
      <alignment horizontal="center" vertical="center"/>
      <protection/>
    </xf>
    <xf numFmtId="9" fontId="0" fillId="0" borderId="0" xfId="146" applyFont="1" applyAlignment="1">
      <alignment/>
    </xf>
    <xf numFmtId="49" fontId="28" fillId="0" borderId="0" xfId="137" applyNumberFormat="1" applyFont="1" applyBorder="1" applyAlignment="1">
      <alignment wrapText="1"/>
      <protection/>
    </xf>
    <xf numFmtId="3" fontId="4" fillId="47" borderId="0" xfId="138" applyNumberFormat="1" applyFont="1" applyFill="1" applyBorder="1" applyAlignment="1">
      <alignment horizontal="center" vertical="center"/>
      <protection/>
    </xf>
    <xf numFmtId="49" fontId="28" fillId="0" borderId="0" xfId="137" applyNumberFormat="1" applyFont="1" applyAlignment="1">
      <alignment wrapText="1"/>
      <protection/>
    </xf>
    <xf numFmtId="49" fontId="37" fillId="0" borderId="0" xfId="137" applyNumberFormat="1" applyFont="1">
      <alignment/>
      <protection/>
    </xf>
    <xf numFmtId="49" fontId="37" fillId="0" borderId="0" xfId="137" applyNumberFormat="1" applyFont="1" applyAlignment="1">
      <alignment wrapText="1"/>
      <protection/>
    </xf>
    <xf numFmtId="49" fontId="3" fillId="47" borderId="0" xfId="137" applyNumberFormat="1" applyFont="1" applyFill="1" applyAlignment="1">
      <alignment/>
      <protection/>
    </xf>
    <xf numFmtId="49" fontId="72" fillId="0" borderId="0" xfId="137" applyNumberFormat="1" applyFont="1">
      <alignment/>
      <protection/>
    </xf>
    <xf numFmtId="49" fontId="13" fillId="0" borderId="0" xfId="137" applyNumberFormat="1" applyFont="1" applyBorder="1" applyAlignment="1">
      <alignment wrapText="1"/>
      <protection/>
    </xf>
    <xf numFmtId="49" fontId="0" fillId="0" borderId="0" xfId="139" applyNumberFormat="1" applyFont="1" applyAlignment="1">
      <alignment horizontal="left"/>
      <protection/>
    </xf>
    <xf numFmtId="49" fontId="14" fillId="0" borderId="0" xfId="139" applyNumberFormat="1" applyFont="1" applyAlignment="1">
      <alignment wrapText="1"/>
      <protection/>
    </xf>
    <xf numFmtId="49" fontId="3" fillId="47" borderId="0" xfId="139" applyNumberFormat="1" applyFont="1" applyFill="1" applyBorder="1" applyAlignment="1">
      <alignment horizontal="left"/>
      <protection/>
    </xf>
    <xf numFmtId="49" fontId="0" fillId="47" borderId="0" xfId="139" applyNumberFormat="1" applyFont="1" applyFill="1" applyBorder="1" applyAlignment="1">
      <alignment horizontal="left"/>
      <protection/>
    </xf>
    <xf numFmtId="49" fontId="26" fillId="0" borderId="0" xfId="139" applyNumberFormat="1" applyFont="1">
      <alignment/>
      <protection/>
    </xf>
    <xf numFmtId="49" fontId="0" fillId="47" borderId="0" xfId="139" applyNumberFormat="1" applyFont="1" applyFill="1" applyBorder="1" applyAlignment="1">
      <alignment/>
      <protection/>
    </xf>
    <xf numFmtId="49" fontId="3" fillId="0" borderId="0" xfId="139" applyNumberFormat="1" applyFont="1" applyBorder="1" applyAlignment="1">
      <alignment horizontal="left"/>
      <protection/>
    </xf>
    <xf numFmtId="49" fontId="0" fillId="0" borderId="0" xfId="139" applyNumberFormat="1" applyFont="1" applyBorder="1" applyAlignment="1">
      <alignment horizontal="left"/>
      <protection/>
    </xf>
    <xf numFmtId="49" fontId="0" fillId="0" borderId="0" xfId="139" applyNumberFormat="1" applyFont="1" applyBorder="1" applyAlignment="1">
      <alignment/>
      <protection/>
    </xf>
    <xf numFmtId="49" fontId="18" fillId="0" borderId="22" xfId="139" applyNumberFormat="1" applyFont="1" applyBorder="1" applyAlignment="1">
      <alignment horizontal="left"/>
      <protection/>
    </xf>
    <xf numFmtId="49" fontId="3" fillId="0" borderId="22" xfId="139" applyNumberFormat="1" applyFont="1" applyBorder="1" applyAlignment="1">
      <alignment horizontal="left"/>
      <protection/>
    </xf>
    <xf numFmtId="49" fontId="26" fillId="0" borderId="0" xfId="139" applyNumberFormat="1" applyFont="1" applyFill="1">
      <alignment/>
      <protection/>
    </xf>
    <xf numFmtId="49" fontId="26" fillId="0" borderId="0" xfId="139" applyNumberFormat="1" applyFont="1" applyAlignment="1">
      <alignment vertical="center"/>
      <protection/>
    </xf>
    <xf numFmtId="49" fontId="6" fillId="47" borderId="20" xfId="139" applyNumberFormat="1" applyFont="1" applyFill="1" applyBorder="1" applyAlignment="1">
      <alignment horizontal="left" vertical="center"/>
      <protection/>
    </xf>
    <xf numFmtId="49" fontId="1" fillId="0" borderId="0" xfId="139" applyNumberFormat="1" applyFont="1">
      <alignment/>
      <protection/>
    </xf>
    <xf numFmtId="49" fontId="28" fillId="0" borderId="0" xfId="139" applyNumberFormat="1" applyFont="1" applyBorder="1" applyAlignment="1">
      <alignment/>
      <protection/>
    </xf>
    <xf numFmtId="49" fontId="79" fillId="0" borderId="0" xfId="139" applyNumberFormat="1" applyFont="1">
      <alignment/>
      <protection/>
    </xf>
    <xf numFmtId="49" fontId="25" fillId="0" borderId="0" xfId="139" applyNumberFormat="1" applyFont="1" applyBorder="1" applyAlignment="1">
      <alignment/>
      <protection/>
    </xf>
    <xf numFmtId="49" fontId="5" fillId="0" borderId="0" xfId="139" applyNumberFormat="1" applyFont="1">
      <alignment/>
      <protection/>
    </xf>
    <xf numFmtId="49" fontId="28" fillId="0" borderId="0" xfId="139" applyNumberFormat="1" applyFont="1" applyAlignment="1">
      <alignment horizontal="center"/>
      <protection/>
    </xf>
    <xf numFmtId="49" fontId="28" fillId="0" borderId="0" xfId="139" applyNumberFormat="1" applyFont="1">
      <alignment/>
      <protection/>
    </xf>
    <xf numFmtId="49" fontId="79" fillId="0" borderId="0" xfId="139" applyNumberFormat="1" applyFont="1" applyAlignment="1">
      <alignment horizontal="center"/>
      <protection/>
    </xf>
    <xf numFmtId="49" fontId="13" fillId="0" borderId="0" xfId="139" applyNumberFormat="1" applyFont="1" applyBorder="1" applyAlignment="1">
      <alignment wrapText="1"/>
      <protection/>
    </xf>
    <xf numFmtId="49" fontId="81" fillId="0" borderId="0" xfId="139" applyNumberFormat="1" applyFont="1">
      <alignment/>
      <protection/>
    </xf>
    <xf numFmtId="9" fontId="26" fillId="0" borderId="0" xfId="146" applyFont="1" applyAlignment="1">
      <alignment/>
    </xf>
    <xf numFmtId="3" fontId="0" fillId="47" borderId="0" xfId="139" applyNumberFormat="1" applyFont="1" applyFill="1" applyBorder="1" applyAlignment="1">
      <alignment/>
      <protection/>
    </xf>
    <xf numFmtId="0" fontId="26" fillId="0" borderId="0" xfId="139">
      <alignment/>
      <protection/>
    </xf>
    <xf numFmtId="0" fontId="0" fillId="0" borderId="0" xfId="139" applyFont="1" applyAlignment="1">
      <alignment horizontal="left"/>
      <protection/>
    </xf>
    <xf numFmtId="0" fontId="0" fillId="0" borderId="0" xfId="139" applyFont="1" applyBorder="1" applyAlignment="1">
      <alignment/>
      <protection/>
    </xf>
    <xf numFmtId="0" fontId="0" fillId="0" borderId="0" xfId="139" applyFont="1" applyBorder="1" applyAlignment="1">
      <alignment horizontal="left"/>
      <protection/>
    </xf>
    <xf numFmtId="0" fontId="26" fillId="0" borderId="0" xfId="139" applyFont="1">
      <alignment/>
      <protection/>
    </xf>
    <xf numFmtId="0" fontId="6" fillId="0" borderId="20" xfId="139" applyFont="1" applyBorder="1" applyAlignment="1">
      <alignment horizontal="center" vertical="center"/>
      <protection/>
    </xf>
    <xf numFmtId="0" fontId="6" fillId="47" borderId="20" xfId="139" applyFont="1" applyFill="1" applyBorder="1" applyAlignment="1">
      <alignment horizontal="left" vertical="center"/>
      <protection/>
    </xf>
    <xf numFmtId="9" fontId="26" fillId="0" borderId="0" xfId="146" applyFont="1" applyAlignment="1">
      <alignment vertical="center"/>
    </xf>
    <xf numFmtId="0" fontId="5" fillId="0" borderId="23" xfId="139" applyFont="1" applyBorder="1" applyAlignment="1">
      <alignment horizontal="center" vertical="center"/>
      <protection/>
    </xf>
    <xf numFmtId="0" fontId="26" fillId="0" borderId="0" xfId="139" applyFont="1" applyAlignment="1">
      <alignment vertical="center"/>
      <protection/>
    </xf>
    <xf numFmtId="0" fontId="1" fillId="0" borderId="0" xfId="139" applyFont="1">
      <alignment/>
      <protection/>
    </xf>
    <xf numFmtId="0" fontId="25" fillId="0" borderId="0" xfId="139" applyFont="1" applyBorder="1" applyAlignment="1">
      <alignment horizontal="center" wrapText="1"/>
      <protection/>
    </xf>
    <xf numFmtId="0" fontId="28" fillId="0" borderId="0" xfId="139" applyFont="1" applyBorder="1" applyAlignment="1">
      <alignment wrapText="1"/>
      <protection/>
    </xf>
    <xf numFmtId="0" fontId="25" fillId="0" borderId="0" xfId="139" applyNumberFormat="1" applyFont="1" applyBorder="1" applyAlignment="1">
      <alignment/>
      <protection/>
    </xf>
    <xf numFmtId="0" fontId="79" fillId="0" borderId="0" xfId="139" applyFont="1">
      <alignment/>
      <protection/>
    </xf>
    <xf numFmtId="0" fontId="25" fillId="0" borderId="0" xfId="139" applyNumberFormat="1" applyFont="1" applyBorder="1" applyAlignment="1">
      <alignment horizontal="center"/>
      <protection/>
    </xf>
    <xf numFmtId="0" fontId="5" fillId="0" borderId="0" xfId="139" applyFont="1">
      <alignment/>
      <protection/>
    </xf>
    <xf numFmtId="0" fontId="28" fillId="0" borderId="0" xfId="139" applyFont="1">
      <alignment/>
      <protection/>
    </xf>
    <xf numFmtId="0" fontId="25" fillId="0" borderId="0" xfId="137" applyFont="1" applyAlignment="1">
      <alignment/>
      <protection/>
    </xf>
    <xf numFmtId="49" fontId="19" fillId="0" borderId="0" xfId="139" applyNumberFormat="1" applyFont="1">
      <alignment/>
      <protection/>
    </xf>
    <xf numFmtId="49" fontId="4" fillId="47" borderId="0" xfId="139" applyNumberFormat="1" applyFont="1" applyFill="1" applyBorder="1" applyAlignment="1">
      <alignment horizontal="left"/>
      <protection/>
    </xf>
    <xf numFmtId="49" fontId="4" fillId="0" borderId="0" xfId="139" applyNumberFormat="1" applyFont="1" applyBorder="1" applyAlignment="1">
      <alignment horizontal="left"/>
      <protection/>
    </xf>
    <xf numFmtId="49" fontId="0" fillId="0" borderId="22" xfId="139" applyNumberFormat="1" applyFont="1" applyBorder="1" applyAlignment="1">
      <alignment/>
      <protection/>
    </xf>
    <xf numFmtId="49" fontId="6" fillId="0" borderId="20" xfId="139" applyNumberFormat="1" applyFont="1" applyFill="1" applyBorder="1" applyAlignment="1">
      <alignment horizontal="center" vertical="center" wrapText="1"/>
      <protection/>
    </xf>
    <xf numFmtId="49" fontId="5" fillId="0" borderId="24" xfId="139" applyNumberFormat="1" applyFont="1" applyFill="1" applyBorder="1">
      <alignment/>
      <protection/>
    </xf>
    <xf numFmtId="49" fontId="5" fillId="0" borderId="0" xfId="139" applyNumberFormat="1" applyFont="1" applyFill="1">
      <alignment/>
      <protection/>
    </xf>
    <xf numFmtId="49" fontId="24" fillId="0" borderId="0" xfId="139" applyNumberFormat="1" applyFont="1" applyFill="1">
      <alignment/>
      <protection/>
    </xf>
    <xf numFmtId="49" fontId="6" fillId="0" borderId="25" xfId="139" applyNumberFormat="1" applyFont="1" applyFill="1" applyBorder="1" applyAlignment="1">
      <alignment horizontal="center" vertical="center" wrapText="1"/>
      <protection/>
    </xf>
    <xf numFmtId="49" fontId="19" fillId="0" borderId="20" xfId="139" applyNumberFormat="1" applyFont="1" applyFill="1" applyBorder="1" applyAlignment="1">
      <alignment horizontal="center" vertical="center"/>
      <protection/>
    </xf>
    <xf numFmtId="49" fontId="19" fillId="0" borderId="20" xfId="139" applyNumberFormat="1" applyFont="1" applyBorder="1" applyAlignment="1">
      <alignment horizontal="center" vertical="center"/>
      <protection/>
    </xf>
    <xf numFmtId="49" fontId="5" fillId="0" borderId="0" xfId="139" applyNumberFormat="1" applyFont="1" applyAlignment="1">
      <alignment vertical="center"/>
      <protection/>
    </xf>
    <xf numFmtId="3" fontId="29" fillId="3" borderId="20" xfId="139" applyNumberFormat="1" applyFont="1" applyFill="1" applyBorder="1" applyAlignment="1">
      <alignment horizontal="center" vertical="center"/>
      <protection/>
    </xf>
    <xf numFmtId="3" fontId="69" fillId="3" borderId="20" xfId="139" applyNumberFormat="1" applyFont="1" applyFill="1" applyBorder="1" applyAlignment="1">
      <alignment horizontal="center" vertical="center"/>
      <protection/>
    </xf>
    <xf numFmtId="3" fontId="29" fillId="4" borderId="20" xfId="139" applyNumberFormat="1" applyFont="1" applyFill="1" applyBorder="1" applyAlignment="1">
      <alignment horizontal="center" vertical="center"/>
      <protection/>
    </xf>
    <xf numFmtId="3" fontId="6" fillId="44" borderId="20" xfId="139" applyNumberFormat="1" applyFont="1" applyFill="1" applyBorder="1" applyAlignment="1">
      <alignment horizontal="center" vertical="center"/>
      <protection/>
    </xf>
    <xf numFmtId="49" fontId="6" fillId="0" borderId="20" xfId="139" applyNumberFormat="1" applyFont="1" applyBorder="1" applyAlignment="1">
      <alignment horizontal="center" vertical="center"/>
      <protection/>
    </xf>
    <xf numFmtId="3" fontId="5" fillId="47" borderId="20" xfId="139" applyNumberFormat="1" applyFont="1" applyFill="1" applyBorder="1" applyAlignment="1">
      <alignment horizontal="center" vertical="center"/>
      <protection/>
    </xf>
    <xf numFmtId="49" fontId="6" fillId="0" borderId="23" xfId="139" applyNumberFormat="1" applyFont="1" applyBorder="1" applyAlignment="1">
      <alignment horizontal="center" vertical="center"/>
      <protection/>
    </xf>
    <xf numFmtId="49" fontId="5" fillId="0" borderId="23" xfId="139" applyNumberFormat="1" applyFont="1" applyBorder="1" applyAlignment="1">
      <alignment horizontal="center" vertical="center"/>
      <protection/>
    </xf>
    <xf numFmtId="3" fontId="5" fillId="0" borderId="20" xfId="139" applyNumberFormat="1" applyFont="1" applyBorder="1" applyAlignment="1">
      <alignment horizontal="center" vertical="center"/>
      <protection/>
    </xf>
    <xf numFmtId="49" fontId="87" fillId="0" borderId="0" xfId="139" applyNumberFormat="1" applyFont="1">
      <alignment/>
      <protection/>
    </xf>
    <xf numFmtId="49" fontId="26" fillId="0" borderId="0" xfId="139" applyNumberFormat="1">
      <alignment/>
      <protection/>
    </xf>
    <xf numFmtId="49" fontId="28" fillId="0" borderId="0" xfId="139" applyNumberFormat="1" applyFont="1" applyBorder="1" applyAlignment="1">
      <alignment wrapText="1"/>
      <protection/>
    </xf>
    <xf numFmtId="49" fontId="21" fillId="0" borderId="0" xfId="139" applyNumberFormat="1" applyFont="1">
      <alignment/>
      <protection/>
    </xf>
    <xf numFmtId="49" fontId="31" fillId="0" borderId="0" xfId="139" applyNumberFormat="1" applyFont="1">
      <alignment/>
      <protection/>
    </xf>
    <xf numFmtId="49" fontId="31" fillId="0" borderId="0" xfId="139" applyNumberFormat="1" applyFont="1" applyAlignment="1">
      <alignment horizontal="center"/>
      <protection/>
    </xf>
    <xf numFmtId="0" fontId="4" fillId="0" borderId="0" xfId="139" applyNumberFormat="1" applyFont="1" applyAlignment="1">
      <alignment horizontal="left"/>
      <protection/>
    </xf>
    <xf numFmtId="0" fontId="5" fillId="0" borderId="0" xfId="139" applyFont="1" applyAlignment="1">
      <alignment/>
      <protection/>
    </xf>
    <xf numFmtId="3" fontId="5" fillId="0" borderId="0" xfId="139" applyNumberFormat="1" applyFont="1">
      <alignment/>
      <protection/>
    </xf>
    <xf numFmtId="0" fontId="7" fillId="0" borderId="0" xfId="139" applyFont="1" applyBorder="1" applyAlignment="1">
      <alignment/>
      <protection/>
    </xf>
    <xf numFmtId="0" fontId="26" fillId="0" borderId="24" xfId="139" applyFont="1" applyBorder="1">
      <alignment/>
      <protection/>
    </xf>
    <xf numFmtId="0" fontId="26" fillId="0" borderId="0" xfId="139" applyFont="1" applyBorder="1">
      <alignment/>
      <protection/>
    </xf>
    <xf numFmtId="0" fontId="12" fillId="0" borderId="20" xfId="139" applyFont="1" applyBorder="1" applyAlignment="1">
      <alignment horizontal="center" vertical="center" wrapText="1"/>
      <protection/>
    </xf>
    <xf numFmtId="0" fontId="19" fillId="0" borderId="23" xfId="139" applyFont="1" applyFill="1" applyBorder="1" applyAlignment="1">
      <alignment horizontal="center" vertical="center"/>
      <protection/>
    </xf>
    <xf numFmtId="0" fontId="19" fillId="0" borderId="20" xfId="139" applyFont="1" applyFill="1" applyBorder="1" applyAlignment="1">
      <alignment horizontal="center" vertical="center"/>
      <protection/>
    </xf>
    <xf numFmtId="0" fontId="19" fillId="0" borderId="20" xfId="139" applyFont="1" applyBorder="1" applyAlignment="1">
      <alignment horizontal="center" vertical="center"/>
      <protection/>
    </xf>
    <xf numFmtId="3" fontId="20" fillId="3" borderId="20" xfId="139" applyNumberFormat="1" applyFont="1" applyFill="1" applyBorder="1" applyAlignment="1">
      <alignment horizontal="center" vertical="center"/>
      <protection/>
    </xf>
    <xf numFmtId="3" fontId="35" fillId="3" borderId="20" xfId="139" applyNumberFormat="1" applyFont="1" applyFill="1" applyBorder="1" applyAlignment="1">
      <alignment horizontal="center" vertical="center"/>
      <protection/>
    </xf>
    <xf numFmtId="3" fontId="3" fillId="44" borderId="23" xfId="139" applyNumberFormat="1" applyFont="1" applyFill="1" applyBorder="1" applyAlignment="1">
      <alignment horizontal="center" vertical="center"/>
      <protection/>
    </xf>
    <xf numFmtId="3" fontId="0" fillId="48" borderId="23" xfId="139" applyNumberFormat="1" applyFont="1" applyFill="1" applyBorder="1" applyAlignment="1">
      <alignment horizontal="center" vertical="center"/>
      <protection/>
    </xf>
    <xf numFmtId="3" fontId="0" fillId="0" borderId="20" xfId="139" applyNumberFormat="1" applyFont="1" applyBorder="1" applyAlignment="1">
      <alignment horizontal="center" vertical="center"/>
      <protection/>
    </xf>
    <xf numFmtId="3" fontId="0" fillId="0" borderId="26" xfId="139" applyNumberFormat="1" applyFont="1" applyBorder="1" applyAlignment="1">
      <alignment horizontal="center" vertical="center"/>
      <protection/>
    </xf>
    <xf numFmtId="0" fontId="6" fillId="0" borderId="23" xfId="139" applyFont="1" applyBorder="1" applyAlignment="1">
      <alignment horizontal="center" vertical="center"/>
      <protection/>
    </xf>
    <xf numFmtId="3" fontId="0" fillId="44" borderId="23" xfId="139" applyNumberFormat="1" applyFont="1" applyFill="1" applyBorder="1" applyAlignment="1">
      <alignment horizontal="center" vertical="center"/>
      <protection/>
    </xf>
    <xf numFmtId="3" fontId="0" fillId="47" borderId="20" xfId="139" applyNumberFormat="1" applyFont="1" applyFill="1" applyBorder="1" applyAlignment="1">
      <alignment horizontal="center" vertical="center"/>
      <protection/>
    </xf>
    <xf numFmtId="3" fontId="0" fillId="47" borderId="26" xfId="139" applyNumberFormat="1" applyFont="1" applyFill="1" applyBorder="1" applyAlignment="1">
      <alignment horizontal="center" vertical="center"/>
      <protection/>
    </xf>
    <xf numFmtId="0" fontId="28" fillId="0" borderId="0" xfId="139" applyNumberFormat="1" applyFont="1" applyBorder="1" applyAlignment="1">
      <alignment/>
      <protection/>
    </xf>
    <xf numFmtId="0" fontId="88" fillId="0" borderId="0" xfId="139" applyFont="1">
      <alignment/>
      <protection/>
    </xf>
    <xf numFmtId="0" fontId="16" fillId="0" borderId="0" xfId="139" applyFont="1">
      <alignment/>
      <protection/>
    </xf>
    <xf numFmtId="0" fontId="27" fillId="0" borderId="0" xfId="139" applyFont="1">
      <alignment/>
      <protection/>
    </xf>
    <xf numFmtId="0" fontId="13" fillId="0" borderId="0" xfId="139" applyFont="1">
      <alignment/>
      <protection/>
    </xf>
    <xf numFmtId="49" fontId="13" fillId="0" borderId="0" xfId="139" applyNumberFormat="1" applyFont="1">
      <alignment/>
      <protection/>
    </xf>
    <xf numFmtId="0" fontId="81" fillId="0" borderId="0" xfId="139" applyFont="1">
      <alignment/>
      <protection/>
    </xf>
    <xf numFmtId="49" fontId="18" fillId="0" borderId="0" xfId="139" applyNumberFormat="1" applyFont="1" applyBorder="1" applyAlignment="1">
      <alignment/>
      <protection/>
    </xf>
    <xf numFmtId="49" fontId="26" fillId="0" borderId="0" xfId="139" applyNumberFormat="1" applyFont="1" applyAlignment="1">
      <alignment horizontal="center"/>
      <protection/>
    </xf>
    <xf numFmtId="3" fontId="19" fillId="47" borderId="22" xfId="139" applyNumberFormat="1" applyFont="1" applyFill="1" applyBorder="1" applyAlignment="1">
      <alignment horizontal="center"/>
      <protection/>
    </xf>
    <xf numFmtId="49" fontId="5" fillId="0" borderId="22" xfId="139" applyNumberFormat="1" applyFont="1" applyBorder="1" applyAlignment="1">
      <alignment/>
      <protection/>
    </xf>
    <xf numFmtId="49" fontId="26" fillId="0" borderId="0" xfId="139" applyNumberFormat="1" applyFill="1">
      <alignment/>
      <protection/>
    </xf>
    <xf numFmtId="49" fontId="26" fillId="0" borderId="0" xfId="139" applyNumberFormat="1" applyFill="1" applyAlignment="1">
      <alignment vertical="center" wrapText="1"/>
      <protection/>
    </xf>
    <xf numFmtId="49" fontId="26" fillId="0" borderId="0" xfId="139" applyNumberFormat="1" applyAlignment="1">
      <alignment vertical="center"/>
      <protection/>
    </xf>
    <xf numFmtId="3" fontId="5" fillId="44" borderId="20" xfId="139" applyNumberFormat="1" applyFont="1" applyFill="1" applyBorder="1" applyAlignment="1">
      <alignment horizontal="center" vertical="center"/>
      <protection/>
    </xf>
    <xf numFmtId="3" fontId="26" fillId="0" borderId="20" xfId="139" applyNumberFormat="1" applyFont="1" applyBorder="1" applyAlignment="1">
      <alignment horizontal="center" vertical="center"/>
      <protection/>
    </xf>
    <xf numFmtId="0" fontId="5" fillId="0" borderId="20" xfId="139" applyFont="1" applyBorder="1" applyAlignment="1">
      <alignment horizontal="center" vertical="center"/>
      <protection/>
    </xf>
    <xf numFmtId="3" fontId="5" fillId="0" borderId="20" xfId="139" applyNumberFormat="1" applyFont="1" applyFill="1" applyBorder="1" applyAlignment="1">
      <alignment horizontal="center" vertical="center"/>
      <protection/>
    </xf>
    <xf numFmtId="3" fontId="26" fillId="0" borderId="20" xfId="139" applyNumberFormat="1" applyFont="1" applyFill="1" applyBorder="1" applyAlignment="1">
      <alignment horizontal="center" vertical="center"/>
      <protection/>
    </xf>
    <xf numFmtId="49" fontId="26" fillId="0" borderId="0" xfId="139" applyNumberFormat="1" applyAlignment="1">
      <alignment horizontal="center"/>
      <protection/>
    </xf>
    <xf numFmtId="49" fontId="72" fillId="0" borderId="0" xfId="139" applyNumberFormat="1" applyFont="1" applyAlignment="1">
      <alignment horizontal="left"/>
      <protection/>
    </xf>
    <xf numFmtId="49" fontId="31" fillId="0" borderId="0" xfId="139" applyNumberFormat="1" applyFont="1" applyAlignment="1">
      <alignment/>
      <protection/>
    </xf>
    <xf numFmtId="49" fontId="3" fillId="47" borderId="0" xfId="139" applyNumberFormat="1" applyFont="1" applyFill="1" applyBorder="1" applyAlignment="1">
      <alignment/>
      <protection/>
    </xf>
    <xf numFmtId="49" fontId="3" fillId="0" borderId="0" xfId="139" applyNumberFormat="1" applyFont="1" applyAlignment="1">
      <alignment/>
      <protection/>
    </xf>
    <xf numFmtId="49" fontId="3" fillId="0" borderId="0" xfId="139" applyNumberFormat="1" applyFont="1" applyBorder="1" applyAlignment="1">
      <alignment/>
      <protection/>
    </xf>
    <xf numFmtId="49" fontId="6" fillId="0" borderId="22" xfId="139" applyNumberFormat="1" applyFont="1" applyBorder="1" applyAlignment="1">
      <alignment/>
      <protection/>
    </xf>
    <xf numFmtId="3" fontId="19" fillId="0" borderId="20" xfId="139" applyNumberFormat="1" applyFont="1" applyBorder="1" applyAlignment="1">
      <alignment horizontal="center" vertical="center"/>
      <protection/>
    </xf>
    <xf numFmtId="49" fontId="26" fillId="47" borderId="0" xfId="139" applyNumberFormat="1" applyFont="1" applyFill="1" applyAlignment="1">
      <alignment vertical="center"/>
      <protection/>
    </xf>
    <xf numFmtId="3" fontId="26" fillId="47" borderId="20" xfId="139" applyNumberFormat="1" applyFont="1" applyFill="1" applyBorder="1" applyAlignment="1">
      <alignment horizontal="center" vertical="center"/>
      <protection/>
    </xf>
    <xf numFmtId="3" fontId="91" fillId="0" borderId="20" xfId="139" applyNumberFormat="1" applyFont="1" applyBorder="1" applyAlignment="1">
      <alignment horizontal="center" vertical="center"/>
      <protection/>
    </xf>
    <xf numFmtId="0" fontId="5" fillId="0" borderId="19" xfId="139" applyFont="1" applyFill="1" applyBorder="1" applyAlignment="1">
      <alignment horizontal="center" vertical="center"/>
      <protection/>
    </xf>
    <xf numFmtId="49" fontId="6" fillId="0" borderId="19" xfId="137" applyNumberFormat="1" applyFont="1" applyFill="1" applyBorder="1" applyAlignment="1">
      <alignment horizontal="left" vertical="center"/>
      <protection/>
    </xf>
    <xf numFmtId="3" fontId="5" fillId="0" borderId="19" xfId="139" applyNumberFormat="1" applyFont="1" applyFill="1" applyBorder="1" applyAlignment="1">
      <alignment horizontal="center" vertical="center"/>
      <protection/>
    </xf>
    <xf numFmtId="3" fontId="19" fillId="0" borderId="19" xfId="139" applyNumberFormat="1" applyFont="1" applyFill="1" applyBorder="1" applyAlignment="1">
      <alignment horizontal="center" vertical="center"/>
      <protection/>
    </xf>
    <xf numFmtId="3" fontId="26" fillId="0" borderId="19" xfId="139" applyNumberFormat="1" applyFont="1" applyFill="1" applyBorder="1" applyAlignment="1">
      <alignment vertical="center"/>
      <protection/>
    </xf>
    <xf numFmtId="3" fontId="92" fillId="0" borderId="19" xfId="139" applyNumberFormat="1" applyFont="1" applyFill="1" applyBorder="1" applyAlignment="1">
      <alignment vertical="center"/>
      <protection/>
    </xf>
    <xf numFmtId="49" fontId="31" fillId="0" borderId="0" xfId="139" applyNumberFormat="1" applyFont="1" applyBorder="1" applyAlignment="1">
      <alignment/>
      <protection/>
    </xf>
    <xf numFmtId="49" fontId="28" fillId="0" borderId="0" xfId="139" applyNumberFormat="1" applyFont="1" applyBorder="1" applyAlignment="1">
      <alignment horizontal="center"/>
      <protection/>
    </xf>
    <xf numFmtId="49" fontId="28" fillId="0" borderId="0" xfId="139" applyNumberFormat="1" applyFont="1" applyAlignment="1">
      <alignment/>
      <protection/>
    </xf>
    <xf numFmtId="0" fontId="5" fillId="47" borderId="0" xfId="139" applyFont="1" applyFill="1" applyBorder="1" applyAlignment="1">
      <alignment/>
      <protection/>
    </xf>
    <xf numFmtId="49" fontId="93" fillId="0" borderId="0" xfId="139" applyNumberFormat="1" applyFont="1">
      <alignment/>
      <protection/>
    </xf>
    <xf numFmtId="49" fontId="94" fillId="0" borderId="0" xfId="139" applyNumberFormat="1" applyFont="1">
      <alignment/>
      <protection/>
    </xf>
    <xf numFmtId="49" fontId="95" fillId="0" borderId="0" xfId="139" applyNumberFormat="1" applyFont="1" applyAlignment="1">
      <alignment horizontal="center"/>
      <protection/>
    </xf>
    <xf numFmtId="49" fontId="25" fillId="47" borderId="0" xfId="137" applyNumberFormat="1" applyFont="1" applyFill="1" applyAlignment="1">
      <alignment/>
      <protection/>
    </xf>
    <xf numFmtId="49" fontId="80" fillId="0" borderId="0" xfId="139" applyNumberFormat="1" applyFont="1">
      <alignment/>
      <protection/>
    </xf>
    <xf numFmtId="49" fontId="31" fillId="0" borderId="0" xfId="139" applyNumberFormat="1" applyFont="1" applyBorder="1" applyAlignment="1">
      <alignment wrapText="1"/>
      <protection/>
    </xf>
    <xf numFmtId="49" fontId="83" fillId="0" borderId="0" xfId="139" applyNumberFormat="1" applyFont="1">
      <alignment/>
      <protection/>
    </xf>
    <xf numFmtId="49" fontId="78" fillId="0" borderId="0" xfId="139" applyNumberFormat="1" applyFont="1">
      <alignment/>
      <protection/>
    </xf>
    <xf numFmtId="49" fontId="14" fillId="0" borderId="0" xfId="139" applyNumberFormat="1" applyFont="1" applyFill="1" applyAlignment="1">
      <alignment wrapText="1"/>
      <protection/>
    </xf>
    <xf numFmtId="49" fontId="0" fillId="0" borderId="0" xfId="139" applyNumberFormat="1" applyFont="1" applyFill="1" applyBorder="1" applyAlignment="1">
      <alignment/>
      <protection/>
    </xf>
    <xf numFmtId="49" fontId="3" fillId="0" borderId="0" xfId="139" applyNumberFormat="1" applyFont="1" applyFill="1" applyBorder="1" applyAlignment="1">
      <alignment/>
      <protection/>
    </xf>
    <xf numFmtId="49" fontId="96" fillId="0" borderId="0" xfId="139" applyNumberFormat="1" applyFont="1" applyFill="1">
      <alignment/>
      <protection/>
    </xf>
    <xf numFmtId="49" fontId="26" fillId="0" borderId="0" xfId="139" applyNumberFormat="1" applyFont="1" applyFill="1" applyAlignment="1">
      <alignment horizontal="center"/>
      <protection/>
    </xf>
    <xf numFmtId="49" fontId="19" fillId="0" borderId="0" xfId="139" applyNumberFormat="1" applyFont="1" applyFill="1" applyBorder="1" applyAlignment="1">
      <alignment/>
      <protection/>
    </xf>
    <xf numFmtId="49" fontId="6" fillId="0" borderId="0" xfId="139" applyNumberFormat="1" applyFont="1" applyFill="1" applyBorder="1" applyAlignment="1">
      <alignment/>
      <protection/>
    </xf>
    <xf numFmtId="49" fontId="82" fillId="0" borderId="0" xfId="139" applyNumberFormat="1" applyFont="1" applyFill="1">
      <alignment/>
      <protection/>
    </xf>
    <xf numFmtId="49" fontId="82" fillId="0" borderId="0" xfId="139" applyNumberFormat="1" applyFont="1" applyFill="1" applyAlignment="1">
      <alignment/>
      <protection/>
    </xf>
    <xf numFmtId="49" fontId="19" fillId="0" borderId="27" xfId="139" applyNumberFormat="1" applyFont="1" applyFill="1" applyBorder="1" applyAlignment="1">
      <alignment horizontal="center" vertical="center"/>
      <protection/>
    </xf>
    <xf numFmtId="3" fontId="6" fillId="44" borderId="27" xfId="139" applyNumberFormat="1" applyFont="1" applyFill="1" applyBorder="1" applyAlignment="1">
      <alignment horizontal="center" vertical="center"/>
      <protection/>
    </xf>
    <xf numFmtId="3" fontId="6" fillId="44" borderId="23" xfId="139" applyNumberFormat="1" applyFont="1" applyFill="1" applyBorder="1" applyAlignment="1">
      <alignment horizontal="center" vertical="center"/>
      <protection/>
    </xf>
    <xf numFmtId="49" fontId="3" fillId="0" borderId="0" xfId="139" applyNumberFormat="1" applyFont="1" applyAlignment="1">
      <alignment horizontal="center"/>
      <protection/>
    </xf>
    <xf numFmtId="49" fontId="25" fillId="0" borderId="0" xfId="139" applyNumberFormat="1" applyFont="1">
      <alignment/>
      <protection/>
    </xf>
    <xf numFmtId="49" fontId="3" fillId="0" borderId="0" xfId="139" applyNumberFormat="1" applyFont="1">
      <alignment/>
      <protection/>
    </xf>
    <xf numFmtId="49" fontId="28" fillId="0" borderId="0" xfId="139" applyNumberFormat="1" applyFont="1">
      <alignment/>
      <protection/>
    </xf>
    <xf numFmtId="3" fontId="3" fillId="47" borderId="0" xfId="139" applyNumberFormat="1" applyFont="1" applyFill="1" applyBorder="1" applyAlignment="1">
      <alignment/>
      <protection/>
    </xf>
    <xf numFmtId="0" fontId="3" fillId="0" borderId="0" xfId="139" applyFont="1">
      <alignment/>
      <protection/>
    </xf>
    <xf numFmtId="0" fontId="4" fillId="0" borderId="0" xfId="139" applyFont="1" applyBorder="1" applyAlignment="1">
      <alignment horizontal="left"/>
      <protection/>
    </xf>
    <xf numFmtId="3" fontId="0" fillId="0" borderId="0" xfId="139" applyNumberFormat="1" applyFont="1" applyAlignment="1">
      <alignment horizontal="left"/>
      <protection/>
    </xf>
    <xf numFmtId="0" fontId="13" fillId="0" borderId="0" xfId="139" applyFont="1" applyBorder="1" applyAlignment="1">
      <alignment/>
      <protection/>
    </xf>
    <xf numFmtId="0" fontId="7" fillId="0" borderId="20" xfId="139" applyFont="1" applyFill="1" applyBorder="1" applyAlignment="1">
      <alignment horizontal="center" vertical="center" wrapText="1"/>
      <protection/>
    </xf>
    <xf numFmtId="0" fontId="3" fillId="0" borderId="0" xfId="139" applyFont="1" applyFill="1" applyBorder="1">
      <alignment/>
      <protection/>
    </xf>
    <xf numFmtId="0" fontId="3" fillId="0" borderId="0" xfId="139" applyFont="1" applyFill="1">
      <alignment/>
      <protection/>
    </xf>
    <xf numFmtId="3" fontId="18" fillId="0" borderId="20" xfId="139" applyNumberFormat="1" applyFont="1" applyBorder="1" applyAlignment="1">
      <alignment horizontal="center" vertical="center"/>
      <protection/>
    </xf>
    <xf numFmtId="0" fontId="0" fillId="0" borderId="0" xfId="139" applyFont="1" applyAlignment="1">
      <alignment horizontal="center" vertical="center"/>
      <protection/>
    </xf>
    <xf numFmtId="3" fontId="4" fillId="44" borderId="20" xfId="139" applyNumberFormat="1" applyFont="1" applyFill="1" applyBorder="1" applyAlignment="1">
      <alignment horizontal="center" vertical="center"/>
      <protection/>
    </xf>
    <xf numFmtId="0" fontId="3" fillId="0" borderId="0" xfId="139" applyFont="1" applyAlignment="1">
      <alignment vertical="center"/>
      <protection/>
    </xf>
    <xf numFmtId="9" fontId="3" fillId="0" borderId="0" xfId="146" applyFont="1" applyAlignment="1">
      <alignment vertical="center"/>
    </xf>
    <xf numFmtId="0" fontId="3" fillId="0" borderId="0" xfId="139" applyFont="1" applyAlignment="1">
      <alignment horizontal="center"/>
      <protection/>
    </xf>
    <xf numFmtId="0" fontId="25" fillId="0" borderId="0" xfId="139" applyFont="1">
      <alignment/>
      <protection/>
    </xf>
    <xf numFmtId="0" fontId="72" fillId="0" borderId="0" xfId="139" applyFont="1" applyAlignment="1">
      <alignment horizontal="center"/>
      <protection/>
    </xf>
    <xf numFmtId="49" fontId="52" fillId="0" borderId="0" xfId="139" applyNumberFormat="1" applyFont="1">
      <alignment/>
      <protection/>
    </xf>
    <xf numFmtId="49" fontId="97" fillId="0" borderId="0" xfId="139" applyNumberFormat="1" applyFont="1" applyBorder="1" applyAlignment="1">
      <alignment wrapText="1"/>
      <protection/>
    </xf>
    <xf numFmtId="0" fontId="31" fillId="0" borderId="0" xfId="139"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2" fillId="47" borderId="28" xfId="0" applyNumberFormat="1" applyFont="1" applyFill="1" applyBorder="1" applyAlignment="1">
      <alignment/>
    </xf>
    <xf numFmtId="3" fontId="4" fillId="47" borderId="25" xfId="135"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4" fillId="47" borderId="28" xfId="135"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4" fillId="47" borderId="29" xfId="135"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28" fillId="47" borderId="20" xfId="0" applyNumberFormat="1" applyFont="1" applyFill="1" applyBorder="1" applyAlignment="1">
      <alignment/>
    </xf>
    <xf numFmtId="3" fontId="28" fillId="47" borderId="20" xfId="135" applyNumberFormat="1" applyFont="1" applyFill="1" applyBorder="1" applyAlignment="1" applyProtection="1">
      <alignment horizontal="center" vertical="center"/>
      <protection/>
    </xf>
    <xf numFmtId="49" fontId="31" fillId="47" borderId="20" xfId="0" applyNumberFormat="1" applyFont="1" applyFill="1" applyBorder="1" applyAlignment="1">
      <alignment/>
    </xf>
    <xf numFmtId="3" fontId="31" fillId="47" borderId="20" xfId="135" applyNumberFormat="1" applyFont="1" applyFill="1" applyBorder="1" applyAlignment="1" applyProtection="1">
      <alignment horizontal="center" vertical="center"/>
      <protection/>
    </xf>
    <xf numFmtId="49" fontId="28" fillId="47" borderId="20" xfId="0" applyNumberFormat="1" applyFont="1" applyFill="1" applyBorder="1" applyAlignment="1">
      <alignment/>
    </xf>
    <xf numFmtId="49" fontId="52" fillId="47" borderId="20" xfId="0" applyNumberFormat="1" applyFont="1" applyFill="1" applyBorder="1" applyAlignment="1">
      <alignment/>
    </xf>
    <xf numFmtId="3" fontId="52" fillId="47" borderId="20" xfId="135" applyNumberFormat="1" applyFont="1" applyFill="1" applyBorder="1" applyAlignment="1" applyProtection="1">
      <alignment horizontal="center" vertical="center"/>
      <protection/>
    </xf>
    <xf numFmtId="10" fontId="28" fillId="0" borderId="20" xfId="131" applyNumberFormat="1" applyFont="1" applyFill="1" applyBorder="1" applyAlignment="1">
      <alignment horizontal="center" vertical="center"/>
      <protection/>
    </xf>
    <xf numFmtId="10" fontId="52" fillId="0" borderId="20" xfId="131" applyNumberFormat="1" applyFont="1" applyFill="1" applyBorder="1" applyAlignment="1">
      <alignment horizontal="center" vertical="center"/>
      <protection/>
    </xf>
    <xf numFmtId="49" fontId="0" fillId="47" borderId="20" xfId="0" applyNumberFormat="1" applyFill="1" applyBorder="1" applyAlignment="1">
      <alignment/>
    </xf>
    <xf numFmtId="49" fontId="20" fillId="47" borderId="20" xfId="0" applyNumberFormat="1" applyFont="1" applyFill="1" applyBorder="1" applyAlignment="1">
      <alignment/>
    </xf>
    <xf numFmtId="49" fontId="25" fillId="47" borderId="34" xfId="0" applyNumberFormat="1" applyFont="1" applyFill="1" applyBorder="1" applyAlignment="1">
      <alignment/>
    </xf>
    <xf numFmtId="49" fontId="25" fillId="47" borderId="32" xfId="0" applyNumberFormat="1" applyFont="1" applyFill="1" applyBorder="1" applyAlignment="1">
      <alignment/>
    </xf>
    <xf numFmtId="49" fontId="57" fillId="47" borderId="20" xfId="0" applyNumberFormat="1" applyFont="1" applyFill="1" applyBorder="1" applyAlignment="1">
      <alignment/>
    </xf>
    <xf numFmtId="10" fontId="57" fillId="0" borderId="20" xfId="131" applyNumberFormat="1" applyFont="1" applyFill="1" applyBorder="1" applyAlignment="1">
      <alignment horizontal="center" vertical="center"/>
      <protection/>
    </xf>
    <xf numFmtId="3" fontId="57" fillId="47" borderId="20" xfId="135" applyNumberFormat="1" applyFont="1" applyFill="1" applyBorder="1" applyAlignment="1" applyProtection="1">
      <alignment horizontal="center" vertical="center"/>
      <protection/>
    </xf>
    <xf numFmtId="49" fontId="100" fillId="47" borderId="20" xfId="0" applyNumberFormat="1" applyFont="1" applyFill="1" applyBorder="1" applyAlignment="1">
      <alignment/>
    </xf>
    <xf numFmtId="49" fontId="57" fillId="47" borderId="35" xfId="0" applyNumberFormat="1" applyFont="1" applyFill="1" applyBorder="1" applyAlignment="1">
      <alignment/>
    </xf>
    <xf numFmtId="3" fontId="57" fillId="47" borderId="19" xfId="135" applyNumberFormat="1" applyFont="1" applyFill="1" applyBorder="1" applyAlignment="1" applyProtection="1">
      <alignment horizontal="center" vertical="center"/>
      <protection/>
    </xf>
    <xf numFmtId="10" fontId="57" fillId="0" borderId="36" xfId="131" applyNumberFormat="1" applyFont="1" applyFill="1" applyBorder="1" applyAlignment="1">
      <alignment horizontal="center" vertical="center"/>
      <protection/>
    </xf>
    <xf numFmtId="49" fontId="0" fillId="47" borderId="27" xfId="0" applyNumberFormat="1" applyFont="1" applyFill="1" applyBorder="1" applyAlignment="1">
      <alignment/>
    </xf>
    <xf numFmtId="3" fontId="4" fillId="47" borderId="22" xfId="135" applyNumberFormat="1" applyFont="1" applyFill="1" applyBorder="1" applyAlignment="1" applyProtection="1">
      <alignment horizontal="center" vertical="center"/>
      <protection/>
    </xf>
    <xf numFmtId="3" fontId="4" fillId="47" borderId="37" xfId="135" applyNumberFormat="1" applyFont="1" applyFill="1" applyBorder="1" applyAlignment="1" applyProtection="1">
      <alignment horizontal="center" vertical="center"/>
      <protection/>
    </xf>
    <xf numFmtId="49" fontId="35" fillId="47" borderId="20" xfId="0" applyNumberFormat="1" applyFont="1" applyFill="1" applyBorder="1" applyAlignment="1">
      <alignment/>
    </xf>
    <xf numFmtId="49" fontId="13" fillId="0" borderId="20" xfId="0" applyNumberFormat="1" applyFont="1" applyFill="1" applyBorder="1" applyAlignment="1" applyProtection="1">
      <alignment horizontal="center" vertical="center"/>
      <protection/>
    </xf>
    <xf numFmtId="49" fontId="30" fillId="0" borderId="20" xfId="0" applyNumberFormat="1" applyFont="1" applyFill="1" applyBorder="1" applyAlignment="1" applyProtection="1">
      <alignment horizontal="center" vertical="center"/>
      <protection/>
    </xf>
    <xf numFmtId="0" fontId="0" fillId="0" borderId="20" xfId="0" applyBorder="1" applyAlignment="1">
      <alignment/>
    </xf>
    <xf numFmtId="0" fontId="0" fillId="49" borderId="20" xfId="0" applyFill="1" applyBorder="1" applyAlignment="1">
      <alignment/>
    </xf>
    <xf numFmtId="0" fontId="0" fillId="0" borderId="38" xfId="0" applyFill="1" applyBorder="1" applyAlignment="1">
      <alignment/>
    </xf>
    <xf numFmtId="0" fontId="20" fillId="49" borderId="20" xfId="0" applyFont="1" applyFill="1" applyBorder="1" applyAlignment="1">
      <alignment/>
    </xf>
    <xf numFmtId="0" fontId="0" fillId="49" borderId="38" xfId="0" applyFont="1" applyFill="1" applyBorder="1" applyAlignment="1">
      <alignment/>
    </xf>
    <xf numFmtId="49" fontId="0" fillId="0" borderId="0" xfId="0" applyNumberFormat="1" applyFont="1" applyFill="1" applyAlignment="1" applyProtection="1">
      <alignment/>
      <protection locked="0"/>
    </xf>
    <xf numFmtId="49" fontId="0" fillId="0" borderId="0" xfId="0" applyNumberFormat="1" applyFont="1" applyFill="1" applyAlignment="1" applyProtection="1">
      <alignment/>
      <protection/>
    </xf>
    <xf numFmtId="49" fontId="4" fillId="0" borderId="0" xfId="0" applyNumberFormat="1" applyFont="1" applyFill="1" applyAlignment="1" applyProtection="1">
      <alignment/>
      <protection locked="0"/>
    </xf>
    <xf numFmtId="49" fontId="7" fillId="0" borderId="0" xfId="0" applyNumberFormat="1" applyFont="1" applyFill="1" applyAlignment="1" applyProtection="1">
      <alignment/>
      <protection locked="0"/>
    </xf>
    <xf numFmtId="49" fontId="28" fillId="0" borderId="0" xfId="0" applyNumberFormat="1" applyFont="1" applyFill="1" applyAlignment="1" applyProtection="1">
      <alignment/>
      <protection locked="0"/>
    </xf>
    <xf numFmtId="49" fontId="0" fillId="0" borderId="0" xfId="0" applyNumberFormat="1" applyFont="1" applyFill="1" applyAlignment="1" applyProtection="1">
      <alignment/>
      <protection locked="0"/>
    </xf>
    <xf numFmtId="0" fontId="4" fillId="0" borderId="0" xfId="0" applyNumberFormat="1" applyFont="1" applyFill="1" applyAlignment="1" applyProtection="1">
      <alignment/>
      <protection locked="0"/>
    </xf>
    <xf numFmtId="0" fontId="0" fillId="0" borderId="0" xfId="0" applyNumberFormat="1" applyFont="1" applyFill="1" applyAlignment="1" applyProtection="1">
      <alignment/>
      <protection locked="0"/>
    </xf>
    <xf numFmtId="0" fontId="28" fillId="0" borderId="0" xfId="0" applyNumberFormat="1" applyFont="1" applyFill="1" applyAlignment="1" applyProtection="1">
      <alignment/>
      <protection locked="0"/>
    </xf>
    <xf numFmtId="0" fontId="28" fillId="0" borderId="0" xfId="0" applyNumberFormat="1" applyFont="1" applyFill="1" applyAlignment="1" applyProtection="1">
      <alignment/>
      <protection locked="0"/>
    </xf>
    <xf numFmtId="0" fontId="25" fillId="0" borderId="0" xfId="0" applyNumberFormat="1" applyFont="1" applyFill="1" applyBorder="1" applyAlignment="1" applyProtection="1">
      <alignment horizontal="center" wrapText="1"/>
      <protection locked="0"/>
    </xf>
    <xf numFmtId="0" fontId="28" fillId="0" borderId="0" xfId="0" applyNumberFormat="1" applyFont="1" applyFill="1" applyAlignment="1" applyProtection="1">
      <alignment wrapText="1"/>
      <protection locked="0"/>
    </xf>
    <xf numFmtId="49" fontId="0" fillId="0" borderId="0" xfId="0" applyNumberFormat="1" applyFont="1" applyFill="1" applyBorder="1" applyAlignment="1" applyProtection="1">
      <alignment/>
      <protection locked="0"/>
    </xf>
    <xf numFmtId="0" fontId="28" fillId="0" borderId="0" xfId="0" applyNumberFormat="1" applyFont="1" applyFill="1" applyBorder="1" applyAlignment="1" applyProtection="1">
      <alignment horizontal="center" wrapText="1"/>
      <protection locked="0"/>
    </xf>
    <xf numFmtId="0" fontId="0" fillId="0" borderId="0" xfId="0" applyNumberFormat="1" applyFont="1" applyFill="1" applyAlignment="1" applyProtection="1">
      <alignment/>
      <protection locked="0"/>
    </xf>
    <xf numFmtId="49" fontId="1" fillId="0" borderId="0" xfId="0" applyNumberFormat="1" applyFont="1" applyFill="1" applyBorder="1" applyAlignment="1" applyProtection="1">
      <alignment/>
      <protection locked="0"/>
    </xf>
    <xf numFmtId="49" fontId="101" fillId="0" borderId="0" xfId="0" applyNumberFormat="1" applyFont="1" applyFill="1" applyBorder="1" applyAlignment="1" applyProtection="1">
      <alignment/>
      <protection locked="0"/>
    </xf>
    <xf numFmtId="0" fontId="25" fillId="0" borderId="0" xfId="0" applyNumberFormat="1" applyFont="1" applyFill="1" applyBorder="1" applyAlignment="1" applyProtection="1">
      <alignment/>
      <protection locked="0"/>
    </xf>
    <xf numFmtId="49" fontId="102" fillId="0" borderId="0" xfId="0" applyNumberFormat="1" applyFont="1" applyFill="1" applyBorder="1" applyAlignment="1" applyProtection="1">
      <alignment/>
      <protection locked="0"/>
    </xf>
    <xf numFmtId="0" fontId="25" fillId="0" borderId="0" xfId="0" applyNumberFormat="1" applyFont="1" applyFill="1" applyAlignment="1" applyProtection="1">
      <alignment/>
      <protection locked="0"/>
    </xf>
    <xf numFmtId="49" fontId="4" fillId="0" borderId="0" xfId="0" applyNumberFormat="1" applyFont="1" applyFill="1" applyAlignment="1" applyProtection="1">
      <alignment/>
      <protection/>
    </xf>
    <xf numFmtId="49" fontId="4" fillId="0" borderId="0" xfId="0" applyNumberFormat="1" applyFont="1" applyFill="1" applyAlignment="1" applyProtection="1">
      <alignment/>
      <protection/>
    </xf>
    <xf numFmtId="49" fontId="4" fillId="0" borderId="0" xfId="0" applyNumberFormat="1" applyFont="1" applyFill="1" applyBorder="1" applyAlignment="1" applyProtection="1">
      <alignment/>
      <protection/>
    </xf>
    <xf numFmtId="49" fontId="13" fillId="0" borderId="0" xfId="0" applyNumberFormat="1" applyFont="1" applyFill="1" applyAlignment="1" applyProtection="1">
      <alignment/>
      <protection/>
    </xf>
    <xf numFmtId="49" fontId="4" fillId="0" borderId="0" xfId="0" applyNumberFormat="1" applyFont="1" applyFill="1" applyAlignment="1" applyProtection="1">
      <alignment horizontal="center"/>
      <protection/>
    </xf>
    <xf numFmtId="49" fontId="7" fillId="0" borderId="0" xfId="0" applyNumberFormat="1" applyFont="1" applyFill="1" applyAlignment="1" applyProtection="1">
      <alignment/>
      <protection/>
    </xf>
    <xf numFmtId="49" fontId="13" fillId="0" borderId="0" xfId="0" applyNumberFormat="1" applyFont="1" applyFill="1" applyBorder="1" applyAlignment="1" applyProtection="1">
      <alignment horizontal="center"/>
      <protection/>
    </xf>
    <xf numFmtId="49" fontId="13" fillId="0" borderId="0" xfId="0" applyNumberFormat="1" applyFont="1" applyFill="1" applyBorder="1" applyAlignment="1" applyProtection="1">
      <alignment/>
      <protection/>
    </xf>
    <xf numFmtId="49" fontId="0" fillId="0" borderId="0" xfId="0" applyNumberFormat="1" applyFont="1" applyFill="1" applyBorder="1" applyAlignment="1" applyProtection="1">
      <alignment/>
      <protection locked="0"/>
    </xf>
    <xf numFmtId="49" fontId="0" fillId="0" borderId="20" xfId="0" applyNumberFormat="1" applyFont="1" applyFill="1" applyBorder="1" applyAlignment="1" applyProtection="1">
      <alignment/>
      <protection locked="0"/>
    </xf>
    <xf numFmtId="49" fontId="2" fillId="0" borderId="0" xfId="0" applyNumberFormat="1" applyFont="1" applyFill="1" applyBorder="1" applyAlignment="1" applyProtection="1">
      <alignment/>
      <protection locked="0"/>
    </xf>
    <xf numFmtId="0" fontId="0" fillId="0" borderId="0" xfId="0" applyNumberFormat="1" applyFont="1" applyFill="1" applyAlignment="1" applyProtection="1">
      <alignment/>
      <protection locked="0"/>
    </xf>
    <xf numFmtId="0" fontId="7" fillId="0" borderId="0" xfId="0" applyNumberFormat="1" applyFont="1" applyFill="1" applyAlignment="1" applyProtection="1">
      <alignment/>
      <protection locked="0"/>
    </xf>
    <xf numFmtId="0" fontId="0" fillId="0" borderId="0" xfId="0" applyNumberFormat="1" applyFont="1" applyFill="1" applyAlignment="1" applyProtection="1">
      <alignment/>
      <protection locked="0"/>
    </xf>
    <xf numFmtId="0" fontId="4" fillId="0" borderId="0" xfId="0" applyNumberFormat="1" applyFont="1" applyFill="1" applyAlignment="1" applyProtection="1">
      <alignment wrapText="1"/>
      <protection locked="0"/>
    </xf>
    <xf numFmtId="49" fontId="0" fillId="0" borderId="0" xfId="0" applyNumberFormat="1" applyFont="1" applyFill="1" applyAlignment="1" applyProtection="1">
      <alignment/>
      <protection/>
    </xf>
    <xf numFmtId="49" fontId="0" fillId="0" borderId="0" xfId="0" applyNumberFormat="1" applyFont="1" applyFill="1" applyAlignment="1" applyProtection="1">
      <alignment/>
      <protection/>
    </xf>
    <xf numFmtId="49" fontId="0" fillId="0" borderId="0" xfId="0" applyNumberFormat="1" applyFill="1" applyBorder="1" applyAlignment="1" applyProtection="1">
      <alignment/>
      <protection/>
    </xf>
    <xf numFmtId="49" fontId="0" fillId="0" borderId="0" xfId="0" applyNumberFormat="1" applyFont="1" applyFill="1" applyBorder="1" applyAlignment="1" applyProtection="1">
      <alignment/>
      <protection/>
    </xf>
    <xf numFmtId="49" fontId="15" fillId="0" borderId="0" xfId="0" applyNumberFormat="1" applyFont="1" applyFill="1" applyAlignment="1" applyProtection="1">
      <alignment/>
      <protection/>
    </xf>
    <xf numFmtId="49" fontId="18" fillId="0" borderId="0" xfId="0" applyNumberFormat="1" applyFont="1" applyFill="1" applyAlignment="1" applyProtection="1">
      <alignment/>
      <protection/>
    </xf>
    <xf numFmtId="49" fontId="0" fillId="0" borderId="0" xfId="0" applyNumberFormat="1" applyFont="1" applyFill="1" applyAlignment="1" applyProtection="1">
      <alignment/>
      <protection/>
    </xf>
    <xf numFmtId="49" fontId="0" fillId="0" borderId="0" xfId="0" applyNumberFormat="1" applyFont="1" applyFill="1" applyAlignment="1" applyProtection="1">
      <alignment horizontal="center"/>
      <protection/>
    </xf>
    <xf numFmtId="49" fontId="3" fillId="0" borderId="0" xfId="0" applyNumberFormat="1" applyFont="1" applyFill="1" applyAlignment="1" applyProtection="1">
      <alignment/>
      <protection/>
    </xf>
    <xf numFmtId="49" fontId="7" fillId="0" borderId="39" xfId="0" applyNumberFormat="1" applyFont="1" applyFill="1" applyBorder="1" applyAlignment="1" applyProtection="1">
      <alignment horizontal="center" vertical="center"/>
      <protection/>
    </xf>
    <xf numFmtId="49" fontId="7" fillId="0" borderId="20" xfId="0" applyNumberFormat="1" applyFont="1" applyFill="1" applyBorder="1" applyAlignment="1" applyProtection="1">
      <alignment vertical="center"/>
      <protection/>
    </xf>
    <xf numFmtId="3" fontId="7" fillId="0" borderId="20" xfId="135" applyNumberFormat="1" applyFont="1" applyFill="1" applyBorder="1" applyAlignment="1" applyProtection="1">
      <alignment horizontal="center" vertical="center"/>
      <protection/>
    </xf>
    <xf numFmtId="3" fontId="4" fillId="0" borderId="20" xfId="135" applyNumberFormat="1" applyFont="1" applyFill="1" applyBorder="1" applyAlignment="1" applyProtection="1">
      <alignment horizontal="center" vertical="center"/>
      <protection/>
    </xf>
    <xf numFmtId="3" fontId="6" fillId="0" borderId="20" xfId="135" applyNumberFormat="1" applyFont="1" applyFill="1" applyBorder="1" applyAlignment="1" applyProtection="1">
      <alignment horizontal="center" vertical="center"/>
      <protection/>
    </xf>
    <xf numFmtId="2" fontId="7" fillId="0" borderId="20" xfId="0" applyNumberFormat="1" applyFont="1" applyFill="1" applyBorder="1" applyAlignment="1" applyProtection="1">
      <alignment horizontal="center" vertical="center"/>
      <protection/>
    </xf>
    <xf numFmtId="49" fontId="7" fillId="0" borderId="20" xfId="0" applyNumberFormat="1" applyFont="1" applyFill="1" applyBorder="1" applyAlignment="1" applyProtection="1">
      <alignment horizontal="left" vertical="center"/>
      <protection/>
    </xf>
    <xf numFmtId="194" fontId="6" fillId="0" borderId="20" xfId="98" applyNumberFormat="1" applyFont="1" applyFill="1" applyBorder="1" applyAlignment="1" applyProtection="1">
      <alignment horizontal="center" vertical="center"/>
      <protection/>
    </xf>
    <xf numFmtId="2" fontId="7" fillId="0" borderId="20" xfId="0" applyNumberFormat="1" applyFont="1" applyFill="1" applyBorder="1" applyAlignment="1">
      <alignment horizontal="center" vertical="center"/>
    </xf>
    <xf numFmtId="1" fontId="7" fillId="0" borderId="20" xfId="0" applyNumberFormat="1" applyFont="1" applyFill="1" applyBorder="1" applyAlignment="1">
      <alignment horizontal="center" vertical="center"/>
    </xf>
    <xf numFmtId="49" fontId="7" fillId="0" borderId="20" xfId="0" applyNumberFormat="1" applyFont="1" applyFill="1" applyBorder="1" applyAlignment="1" applyProtection="1">
      <alignment horizontal="center" vertical="center" wrapText="1"/>
      <protection/>
    </xf>
    <xf numFmtId="0" fontId="5" fillId="0" borderId="0" xfId="135" applyNumberFormat="1" applyFont="1" applyFill="1" applyBorder="1" applyAlignment="1" applyProtection="1">
      <alignment horizontal="center" vertical="center"/>
      <protection locked="0"/>
    </xf>
    <xf numFmtId="10" fontId="12" fillId="0" borderId="20" xfId="131" applyNumberFormat="1" applyFont="1" applyFill="1" applyBorder="1" applyAlignment="1">
      <alignment horizontal="right" vertical="center"/>
      <protection/>
    </xf>
    <xf numFmtId="49" fontId="7" fillId="0" borderId="0" xfId="0" applyNumberFormat="1" applyFont="1" applyFill="1" applyBorder="1" applyAlignment="1" applyProtection="1">
      <alignment/>
      <protection locked="0"/>
    </xf>
    <xf numFmtId="49" fontId="12" fillId="0" borderId="0" xfId="0" applyNumberFormat="1" applyFont="1" applyFill="1" applyBorder="1" applyAlignment="1" applyProtection="1">
      <alignment/>
      <protection/>
    </xf>
    <xf numFmtId="49" fontId="74" fillId="0" borderId="20" xfId="0" applyNumberFormat="1" applyFont="1" applyFill="1" applyBorder="1" applyAlignment="1" applyProtection="1">
      <alignment horizontal="center" vertical="center"/>
      <protection/>
    </xf>
    <xf numFmtId="0" fontId="12" fillId="0" borderId="0" xfId="0" applyNumberFormat="1" applyFont="1" applyFill="1" applyAlignment="1" applyProtection="1">
      <alignment/>
      <protection locked="0"/>
    </xf>
    <xf numFmtId="49" fontId="12" fillId="0" borderId="0" xfId="0" applyNumberFormat="1" applyFont="1" applyFill="1" applyAlignment="1" applyProtection="1">
      <alignment/>
      <protection locked="0"/>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protection locked="0"/>
    </xf>
    <xf numFmtId="0" fontId="31" fillId="0" borderId="19" xfId="0" applyNumberFormat="1" applyFont="1" applyFill="1" applyBorder="1" applyAlignment="1" applyProtection="1">
      <alignment wrapText="1"/>
      <protection locked="0"/>
    </xf>
    <xf numFmtId="2" fontId="4" fillId="0" borderId="0" xfId="0" applyNumberFormat="1" applyFont="1" applyFill="1" applyAlignment="1" applyProtection="1">
      <alignment/>
      <protection/>
    </xf>
    <xf numFmtId="2" fontId="7" fillId="0" borderId="20" xfId="0" applyNumberFormat="1" applyFont="1" applyFill="1" applyBorder="1" applyAlignment="1" applyProtection="1">
      <alignment horizontal="left" vertical="center"/>
      <protection/>
    </xf>
    <xf numFmtId="49" fontId="4" fillId="0" borderId="20" xfId="0" applyNumberFormat="1" applyFont="1" applyFill="1" applyBorder="1" applyAlignment="1" applyProtection="1">
      <alignment/>
      <protection locked="0"/>
    </xf>
    <xf numFmtId="3" fontId="0" fillId="0" borderId="0" xfId="0" applyNumberFormat="1" applyFont="1" applyFill="1" applyAlignment="1" applyProtection="1">
      <alignment/>
      <protection locked="0"/>
    </xf>
    <xf numFmtId="3" fontId="4" fillId="0" borderId="20" xfId="0" applyNumberFormat="1" applyFont="1" applyFill="1" applyBorder="1" applyAlignment="1" applyProtection="1">
      <alignment/>
      <protection locked="0"/>
    </xf>
    <xf numFmtId="49" fontId="13" fillId="0" borderId="26" xfId="0" applyNumberFormat="1" applyFont="1" applyFill="1" applyBorder="1" applyAlignment="1" applyProtection="1">
      <alignment horizontal="center" vertical="center"/>
      <protection/>
    </xf>
    <xf numFmtId="10" fontId="7" fillId="0" borderId="26" xfId="131" applyNumberFormat="1" applyFont="1" applyFill="1" applyBorder="1" applyAlignment="1">
      <alignment horizontal="right" vertical="center"/>
      <protection/>
    </xf>
    <xf numFmtId="1" fontId="4" fillId="0" borderId="20" xfId="0" applyNumberFormat="1" applyFont="1" applyFill="1" applyBorder="1" applyAlignment="1" applyProtection="1">
      <alignment/>
      <protection locked="0"/>
    </xf>
    <xf numFmtId="3" fontId="0" fillId="0" borderId="0" xfId="0" applyNumberFormat="1" applyFill="1" applyAlignment="1" applyProtection="1">
      <alignment/>
      <protection locked="0"/>
    </xf>
    <xf numFmtId="3" fontId="0" fillId="0" borderId="0" xfId="0" applyNumberFormat="1" applyFont="1" applyFill="1" applyAlignment="1" applyProtection="1">
      <alignment/>
      <protection locked="0"/>
    </xf>
    <xf numFmtId="9" fontId="4" fillId="0" borderId="0" xfId="146" applyFont="1" applyFill="1" applyAlignment="1" applyProtection="1">
      <alignment/>
      <protection locked="0"/>
    </xf>
    <xf numFmtId="9" fontId="0" fillId="0" borderId="0" xfId="146" applyFont="1" applyFill="1" applyAlignment="1" applyProtection="1">
      <alignment/>
      <protection locked="0"/>
    </xf>
    <xf numFmtId="0" fontId="0" fillId="0" borderId="0" xfId="0" applyNumberFormat="1" applyFill="1" applyAlignment="1" applyProtection="1">
      <alignment/>
      <protection locked="0"/>
    </xf>
    <xf numFmtId="3" fontId="0" fillId="0" borderId="20" xfId="0" applyNumberFormat="1" applyFill="1" applyBorder="1" applyAlignment="1" applyProtection="1">
      <alignment/>
      <protection locked="0"/>
    </xf>
    <xf numFmtId="49" fontId="7" fillId="0" borderId="20" xfId="0" applyNumberFormat="1" applyFont="1" applyFill="1" applyBorder="1" applyAlignment="1" applyProtection="1">
      <alignment horizontal="center" vertical="center"/>
      <protection/>
    </xf>
    <xf numFmtId="49" fontId="3" fillId="0" borderId="20" xfId="0" applyNumberFormat="1" applyFont="1" applyFill="1" applyBorder="1" applyAlignment="1" applyProtection="1">
      <alignment horizontal="center" vertical="center" wrapText="1"/>
      <protection locked="0"/>
    </xf>
    <xf numFmtId="49" fontId="3" fillId="0" borderId="0" xfId="0" applyNumberFormat="1" applyFont="1" applyFill="1" applyAlignment="1" applyProtection="1">
      <alignment horizontal="center" vertical="center" wrapText="1"/>
      <protection locked="0"/>
    </xf>
    <xf numFmtId="49" fontId="0" fillId="0" borderId="0" xfId="0" applyNumberFormat="1" applyFont="1" applyFill="1" applyBorder="1" applyAlignment="1" applyProtection="1">
      <alignment/>
      <protection/>
    </xf>
    <xf numFmtId="49" fontId="0" fillId="0" borderId="0" xfId="0" applyNumberFormat="1" applyFont="1" applyFill="1" applyAlignment="1" applyProtection="1">
      <alignment/>
      <protection locked="0"/>
    </xf>
    <xf numFmtId="0" fontId="0" fillId="0" borderId="0" xfId="0" applyNumberFormat="1" applyFont="1" applyFill="1" applyAlignment="1" applyProtection="1">
      <alignment/>
      <protection locked="0"/>
    </xf>
    <xf numFmtId="49" fontId="0" fillId="0" borderId="0" xfId="0" applyNumberFormat="1" applyFont="1" applyFill="1" applyAlignment="1" applyProtection="1">
      <alignment horizontal="center"/>
      <protection/>
    </xf>
    <xf numFmtId="0" fontId="0" fillId="0" borderId="0" xfId="0" applyNumberFormat="1" applyFont="1" applyFill="1" applyBorder="1" applyAlignment="1" applyProtection="1">
      <alignment/>
      <protection locked="0"/>
    </xf>
    <xf numFmtId="49" fontId="0" fillId="0" borderId="0" xfId="0" applyNumberFormat="1" applyFont="1" applyFill="1" applyBorder="1" applyAlignment="1" applyProtection="1">
      <alignment/>
      <protection locked="0"/>
    </xf>
    <xf numFmtId="0" fontId="0" fillId="0" borderId="0" xfId="0" applyNumberFormat="1" applyFont="1" applyFill="1" applyBorder="1" applyAlignment="1" applyProtection="1">
      <alignment/>
      <protection locked="0"/>
    </xf>
    <xf numFmtId="49" fontId="0" fillId="0" borderId="0" xfId="0" applyNumberFormat="1" applyFont="1" applyFill="1" applyBorder="1" applyAlignment="1" applyProtection="1">
      <alignment/>
      <protection locked="0"/>
    </xf>
    <xf numFmtId="49" fontId="0" fillId="0" borderId="20" xfId="0" applyNumberFormat="1" applyFont="1" applyFill="1" applyBorder="1" applyAlignment="1" applyProtection="1">
      <alignment/>
      <protection locked="0"/>
    </xf>
    <xf numFmtId="3" fontId="6" fillId="0" borderId="20" xfId="136" applyNumberFormat="1" applyFont="1" applyFill="1" applyBorder="1" applyAlignment="1" applyProtection="1">
      <alignment horizontal="center" vertical="center"/>
      <protection/>
    </xf>
    <xf numFmtId="1" fontId="0" fillId="0" borderId="0" xfId="0" applyNumberFormat="1" applyFont="1" applyFill="1" applyAlignment="1" applyProtection="1">
      <alignment/>
      <protection locked="0"/>
    </xf>
    <xf numFmtId="0" fontId="5" fillId="0" borderId="0" xfId="136" applyNumberFormat="1" applyFont="1" applyFill="1" applyBorder="1" applyAlignment="1" applyProtection="1">
      <alignment horizontal="center" vertical="center"/>
      <protection locked="0"/>
    </xf>
    <xf numFmtId="0" fontId="0" fillId="0" borderId="0" xfId="0" applyNumberFormat="1" applyFont="1" applyFill="1" applyAlignment="1" applyProtection="1">
      <alignment/>
      <protection locked="0"/>
    </xf>
    <xf numFmtId="3" fontId="7" fillId="0" borderId="20" xfId="136" applyNumberFormat="1" applyFont="1" applyFill="1" applyBorder="1" applyAlignment="1" applyProtection="1">
      <alignment horizontal="center" vertical="center"/>
      <protection/>
    </xf>
    <xf numFmtId="3" fontId="7" fillId="0" borderId="20" xfId="136" applyNumberFormat="1" applyFont="1" applyFill="1" applyBorder="1" applyAlignment="1" applyProtection="1">
      <alignment horizontal="center" vertical="center"/>
      <protection/>
    </xf>
    <xf numFmtId="3" fontId="4" fillId="0" borderId="20" xfId="136"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protection locked="0"/>
    </xf>
    <xf numFmtId="9" fontId="4" fillId="0" borderId="0" xfId="0" applyNumberFormat="1" applyFont="1" applyFill="1" applyAlignment="1" applyProtection="1">
      <alignment/>
      <protection locked="0"/>
    </xf>
    <xf numFmtId="10" fontId="7" fillId="0" borderId="20" xfId="0" applyNumberFormat="1" applyFont="1" applyFill="1" applyBorder="1" applyAlignment="1" applyProtection="1">
      <alignment horizontal="center" vertical="center"/>
      <protection locked="0"/>
    </xf>
    <xf numFmtId="10" fontId="4" fillId="0" borderId="20" xfId="0" applyNumberFormat="1" applyFont="1" applyFill="1" applyBorder="1" applyAlignment="1" applyProtection="1">
      <alignment horizontal="center" vertical="center"/>
      <protection locked="0"/>
    </xf>
    <xf numFmtId="9" fontId="7" fillId="0" borderId="20" xfId="146" applyFont="1" applyFill="1" applyBorder="1" applyAlignment="1" applyProtection="1">
      <alignment horizontal="center" vertical="center"/>
      <protection locked="0"/>
    </xf>
    <xf numFmtId="9" fontId="4" fillId="0" borderId="20" xfId="0" applyNumberFormat="1" applyFont="1" applyFill="1" applyBorder="1" applyAlignment="1" applyProtection="1">
      <alignment horizontal="center" vertical="center"/>
      <protection locked="0"/>
    </xf>
    <xf numFmtId="0" fontId="4" fillId="0" borderId="20" xfId="0" applyNumberFormat="1" applyFont="1" applyFill="1" applyBorder="1" applyAlignment="1" applyProtection="1">
      <alignment horizontal="center" vertical="center"/>
      <protection locked="0"/>
    </xf>
    <xf numFmtId="0" fontId="103" fillId="0" borderId="0" xfId="0" applyNumberFormat="1" applyFont="1" applyFill="1" applyBorder="1" applyAlignment="1" applyProtection="1">
      <alignment/>
      <protection locked="0"/>
    </xf>
    <xf numFmtId="0" fontId="0" fillId="0" borderId="0" xfId="0" applyNumberFormat="1" applyFont="1" applyFill="1" applyAlignment="1" applyProtection="1">
      <alignment wrapText="1"/>
      <protection locked="0"/>
    </xf>
    <xf numFmtId="49" fontId="0" fillId="0" borderId="0" xfId="0" applyNumberFormat="1" applyFont="1" applyFill="1" applyAlignment="1" applyProtection="1">
      <alignment horizontal="center"/>
      <protection locked="0"/>
    </xf>
    <xf numFmtId="0" fontId="0" fillId="49" borderId="20" xfId="0" applyFont="1" applyFill="1" applyBorder="1" applyAlignment="1">
      <alignment/>
    </xf>
    <xf numFmtId="10" fontId="140" fillId="0" borderId="20" xfId="0" applyNumberFormat="1" applyFont="1" applyFill="1" applyBorder="1" applyAlignment="1" applyProtection="1">
      <alignment horizontal="center" vertical="center"/>
      <protection locked="0"/>
    </xf>
    <xf numFmtId="0" fontId="0" fillId="0" borderId="0" xfId="0" applyNumberFormat="1" applyFont="1" applyFill="1" applyAlignment="1" applyProtection="1">
      <alignment horizontal="center" wrapText="1"/>
      <protection locked="0"/>
    </xf>
    <xf numFmtId="49" fontId="0" fillId="0" borderId="0" xfId="0" applyNumberFormat="1" applyFont="1" applyFill="1" applyAlignment="1" applyProtection="1">
      <alignment/>
      <protection locked="0"/>
    </xf>
    <xf numFmtId="0" fontId="0" fillId="0" borderId="0" xfId="0" applyNumberFormat="1" applyFont="1" applyFill="1" applyAlignment="1" applyProtection="1">
      <alignment horizontal="center" wrapText="1"/>
      <protection locked="0"/>
    </xf>
    <xf numFmtId="0" fontId="0" fillId="0" borderId="0" xfId="0" applyNumberFormat="1" applyFont="1" applyFill="1" applyAlignment="1" applyProtection="1">
      <alignment horizontal="center"/>
      <protection locked="0"/>
    </xf>
    <xf numFmtId="49" fontId="7" fillId="0" borderId="20" xfId="0" applyNumberFormat="1" applyFont="1" applyFill="1" applyBorder="1" applyAlignment="1" applyProtection="1">
      <alignment horizontal="center" vertical="center" wrapText="1"/>
      <protection locked="0"/>
    </xf>
    <xf numFmtId="49" fontId="0" fillId="0" borderId="0" xfId="0" applyNumberFormat="1" applyFont="1" applyFill="1" applyBorder="1" applyAlignment="1">
      <alignment horizontal="center" wrapText="1"/>
    </xf>
    <xf numFmtId="49" fontId="7" fillId="0" borderId="26"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3" fillId="0" borderId="0" xfId="0" applyNumberFormat="1" applyFont="1" applyFill="1" applyAlignment="1">
      <alignment horizontal="center" wrapText="1"/>
    </xf>
    <xf numFmtId="49" fontId="7" fillId="0" borderId="21" xfId="0" applyNumberFormat="1" applyFont="1" applyFill="1" applyBorder="1" applyAlignment="1">
      <alignment horizontal="center" vertical="center" wrapText="1"/>
    </xf>
    <xf numFmtId="0" fontId="4" fillId="0" borderId="38"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3" fillId="0" borderId="0" xfId="0" applyNumberFormat="1" applyFont="1" applyFill="1" applyAlignment="1">
      <alignment horizontal="left" wrapText="1"/>
    </xf>
    <xf numFmtId="49" fontId="6" fillId="0" borderId="26"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49" fontId="15" fillId="0" borderId="0" xfId="0" applyNumberFormat="1" applyFont="1" applyFill="1" applyBorder="1" applyAlignment="1">
      <alignment horizontal="center" wrapText="1"/>
    </xf>
    <xf numFmtId="49" fontId="13" fillId="0" borderId="0" xfId="0" applyNumberFormat="1" applyFont="1" applyFill="1" applyAlignment="1">
      <alignment/>
    </xf>
    <xf numFmtId="49" fontId="15" fillId="0" borderId="19" xfId="0" applyNumberFormat="1" applyFont="1" applyFill="1" applyBorder="1" applyAlignment="1">
      <alignment horizontal="center"/>
    </xf>
    <xf numFmtId="49" fontId="14" fillId="0" borderId="0" xfId="0" applyNumberFormat="1" applyFont="1" applyFill="1" applyBorder="1" applyAlignment="1">
      <alignment horizontal="center"/>
    </xf>
    <xf numFmtId="49" fontId="18" fillId="0" borderId="0" xfId="0" applyNumberFormat="1" applyFont="1" applyFill="1" applyAlignment="1">
      <alignment horizontal="center"/>
    </xf>
    <xf numFmtId="0" fontId="7" fillId="0" borderId="35" xfId="0" applyNumberFormat="1"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0" borderId="40"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distributed" wrapText="1"/>
    </xf>
    <xf numFmtId="0" fontId="4" fillId="0" borderId="25" xfId="0" applyFont="1" applyFill="1" applyBorder="1" applyAlignment="1">
      <alignment horizontal="center" vertical="distributed"/>
    </xf>
    <xf numFmtId="49" fontId="7" fillId="0" borderId="41" xfId="0" applyNumberFormat="1" applyFont="1" applyFill="1" applyBorder="1" applyAlignment="1">
      <alignment horizontal="center" vertical="center" wrapText="1"/>
    </xf>
    <xf numFmtId="49" fontId="7" fillId="0" borderId="26" xfId="137" applyNumberFormat="1" applyFont="1" applyFill="1" applyBorder="1" applyAlignment="1">
      <alignment horizontal="center" vertical="center" wrapText="1"/>
      <protection/>
    </xf>
    <xf numFmtId="49" fontId="27" fillId="0" borderId="25" xfId="137" applyNumberFormat="1" applyFont="1" applyFill="1" applyBorder="1" applyAlignment="1">
      <alignment horizontal="center" vertical="center" wrapText="1"/>
      <protection/>
    </xf>
    <xf numFmtId="0" fontId="16" fillId="0" borderId="20" xfId="137" applyNumberFormat="1" applyFont="1" applyBorder="1" applyAlignment="1">
      <alignment horizontal="center" vertical="center" wrapText="1"/>
      <protection/>
    </xf>
    <xf numFmtId="49" fontId="7" fillId="44" borderId="26" xfId="137" applyNumberFormat="1" applyFont="1" applyFill="1" applyBorder="1" applyAlignment="1">
      <alignment horizontal="center" vertical="center"/>
      <protection/>
    </xf>
    <xf numFmtId="49" fontId="7" fillId="44" borderId="25" xfId="137" applyNumberFormat="1" applyFont="1" applyFill="1" applyBorder="1" applyAlignment="1">
      <alignment horizontal="center" vertical="center"/>
      <protection/>
    </xf>
    <xf numFmtId="0" fontId="55" fillId="3" borderId="26" xfId="137" applyNumberFormat="1" applyFont="1" applyFill="1" applyBorder="1" applyAlignment="1">
      <alignment horizontal="center" vertical="center" wrapText="1"/>
      <protection/>
    </xf>
    <xf numFmtId="0" fontId="55" fillId="3" borderId="25" xfId="137" applyNumberFormat="1" applyFont="1" applyFill="1" applyBorder="1" applyAlignment="1">
      <alignment horizontal="center" vertical="center" wrapText="1"/>
      <protection/>
    </xf>
    <xf numFmtId="0" fontId="56" fillId="3" borderId="26" xfId="137" applyNumberFormat="1" applyFont="1" applyFill="1" applyBorder="1" applyAlignment="1">
      <alignment horizontal="center" vertical="center" wrapText="1"/>
      <protection/>
    </xf>
    <xf numFmtId="0" fontId="56" fillId="3" borderId="25" xfId="137" applyNumberFormat="1" applyFont="1" applyFill="1" applyBorder="1" applyAlignment="1">
      <alignment horizontal="center" vertical="center" wrapText="1"/>
      <protection/>
    </xf>
    <xf numFmtId="0" fontId="7" fillId="0" borderId="35" xfId="137" applyNumberFormat="1" applyFont="1" applyBorder="1" applyAlignment="1">
      <alignment horizontal="center" vertical="center" wrapText="1"/>
      <protection/>
    </xf>
    <xf numFmtId="0" fontId="7" fillId="0" borderId="36" xfId="137" applyNumberFormat="1" applyFont="1" applyBorder="1" applyAlignment="1">
      <alignment horizontal="center" vertical="center" wrapText="1"/>
      <protection/>
    </xf>
    <xf numFmtId="0" fontId="7" fillId="0" borderId="24" xfId="137" applyNumberFormat="1" applyFont="1" applyBorder="1" applyAlignment="1">
      <alignment horizontal="center" vertical="center" wrapText="1"/>
      <protection/>
    </xf>
    <xf numFmtId="0" fontId="7" fillId="0" borderId="40" xfId="137" applyNumberFormat="1" applyFont="1" applyBorder="1" applyAlignment="1">
      <alignment horizontal="center" vertical="center" wrapText="1"/>
      <protection/>
    </xf>
    <xf numFmtId="49" fontId="0" fillId="0" borderId="0" xfId="137" applyNumberFormat="1" applyFont="1" applyBorder="1" applyAlignment="1">
      <alignment horizontal="left" wrapText="1"/>
      <protection/>
    </xf>
    <xf numFmtId="49" fontId="7" fillId="0" borderId="26" xfId="137" applyNumberFormat="1" applyFont="1" applyBorder="1" applyAlignment="1">
      <alignment horizontal="center" vertical="center" wrapText="1"/>
      <protection/>
    </xf>
    <xf numFmtId="49" fontId="7" fillId="0" borderId="41" xfId="137" applyNumberFormat="1" applyFont="1" applyBorder="1" applyAlignment="1">
      <alignment horizontal="center" vertical="center" wrapText="1"/>
      <protection/>
    </xf>
    <xf numFmtId="49" fontId="7" fillId="0" borderId="25" xfId="137" applyNumberFormat="1" applyFont="1" applyBorder="1" applyAlignment="1">
      <alignment horizontal="center" vertical="center" wrapText="1"/>
      <protection/>
    </xf>
    <xf numFmtId="49" fontId="65" fillId="0" borderId="0" xfId="137" applyNumberFormat="1" applyFont="1" applyBorder="1" applyAlignment="1">
      <alignment horizontal="center" wrapText="1"/>
      <protection/>
    </xf>
    <xf numFmtId="49" fontId="25" fillId="0" borderId="0" xfId="137" applyNumberFormat="1" applyFont="1" applyBorder="1" applyAlignment="1">
      <alignment horizontal="center" wrapText="1"/>
      <protection/>
    </xf>
    <xf numFmtId="49" fontId="25" fillId="0" borderId="0" xfId="137" applyNumberFormat="1" applyFont="1" applyAlignment="1">
      <alignment horizontal="center"/>
      <protection/>
    </xf>
    <xf numFmtId="49" fontId="28" fillId="0" borderId="0" xfId="137" applyNumberFormat="1" applyFont="1" applyAlignment="1">
      <alignment horizontal="center" wrapText="1"/>
      <protection/>
    </xf>
    <xf numFmtId="49" fontId="40" fillId="0" borderId="0" xfId="137" applyNumberFormat="1" applyFont="1" applyBorder="1" applyAlignment="1">
      <alignment horizontal="center" wrapText="1"/>
      <protection/>
    </xf>
    <xf numFmtId="0" fontId="25" fillId="0" borderId="0" xfId="137" applyFont="1" applyAlignment="1">
      <alignment horizontal="center"/>
      <protection/>
    </xf>
    <xf numFmtId="49" fontId="25" fillId="47" borderId="0" xfId="137" applyNumberFormat="1" applyFont="1" applyFill="1" applyAlignment="1">
      <alignment horizontal="center"/>
      <protection/>
    </xf>
    <xf numFmtId="49" fontId="31" fillId="0" borderId="0" xfId="137" applyNumberFormat="1" applyFont="1" applyBorder="1" applyAlignment="1">
      <alignment horizontal="center" wrapText="1"/>
      <protection/>
    </xf>
    <xf numFmtId="49" fontId="0" fillId="3" borderId="35" xfId="137" applyNumberFormat="1" applyFont="1" applyFill="1" applyBorder="1" applyAlignment="1">
      <alignment horizontal="center"/>
      <protection/>
    </xf>
    <xf numFmtId="49" fontId="0" fillId="3" borderId="19" xfId="137" applyNumberFormat="1" applyFont="1" applyFill="1" applyBorder="1" applyAlignment="1">
      <alignment horizontal="center"/>
      <protection/>
    </xf>
    <xf numFmtId="49" fontId="0" fillId="3" borderId="36" xfId="137" applyNumberFormat="1" applyFont="1" applyFill="1" applyBorder="1" applyAlignment="1">
      <alignment horizontal="center"/>
      <protection/>
    </xf>
    <xf numFmtId="49" fontId="7" fillId="0" borderId="20" xfId="137" applyNumberFormat="1" applyFont="1" applyFill="1" applyBorder="1" applyAlignment="1">
      <alignment horizontal="center" vertical="center" wrapText="1"/>
      <protection/>
    </xf>
    <xf numFmtId="3" fontId="34" fillId="47" borderId="38" xfId="137" applyNumberFormat="1" applyFont="1" applyFill="1" applyBorder="1" applyAlignment="1" applyProtection="1">
      <alignment horizontal="center" vertical="center" wrapText="1"/>
      <protection/>
    </xf>
    <xf numFmtId="3" fontId="34" fillId="47" borderId="23" xfId="137" applyNumberFormat="1" applyFont="1" applyFill="1" applyBorder="1" applyAlignment="1" applyProtection="1">
      <alignment horizontal="center" vertical="center" wrapText="1"/>
      <protection/>
    </xf>
    <xf numFmtId="49" fontId="7" fillId="0" borderId="20" xfId="137" applyNumberFormat="1" applyFont="1" applyFill="1" applyBorder="1" applyAlignment="1" applyProtection="1">
      <alignment horizontal="center" vertical="center" wrapText="1"/>
      <protection/>
    </xf>
    <xf numFmtId="49" fontId="7" fillId="0" borderId="25" xfId="137" applyNumberFormat="1" applyFont="1" applyFill="1" applyBorder="1" applyAlignment="1">
      <alignment horizontal="center" vertical="center" wrapText="1"/>
      <protection/>
    </xf>
    <xf numFmtId="3" fontId="7" fillId="47" borderId="21" xfId="137" applyNumberFormat="1" applyFont="1" applyFill="1" applyBorder="1" applyAlignment="1" applyProtection="1">
      <alignment horizontal="center" vertical="center" wrapText="1"/>
      <protection/>
    </xf>
    <xf numFmtId="3" fontId="7" fillId="47" borderId="23" xfId="137" applyNumberFormat="1" applyFont="1" applyFill="1" applyBorder="1" applyAlignment="1" applyProtection="1">
      <alignment horizontal="center" vertical="center" wrapText="1"/>
      <protection/>
    </xf>
    <xf numFmtId="49" fontId="3" fillId="0" borderId="0" xfId="137" applyNumberFormat="1" applyFont="1" applyAlignment="1">
      <alignment horizontal="left"/>
      <protection/>
    </xf>
    <xf numFmtId="49" fontId="14" fillId="47" borderId="0" xfId="137" applyNumberFormat="1" applyFont="1" applyFill="1" applyAlignment="1">
      <alignment horizontal="center" vertical="center" wrapText="1"/>
      <protection/>
    </xf>
    <xf numFmtId="49" fontId="0" fillId="0" borderId="0" xfId="137" applyNumberFormat="1" applyFont="1" applyAlignment="1">
      <alignment horizontal="left"/>
      <protection/>
    </xf>
    <xf numFmtId="49" fontId="18" fillId="0" borderId="0" xfId="137" applyNumberFormat="1" applyFont="1" applyAlignment="1">
      <alignment horizontal="left"/>
      <protection/>
    </xf>
    <xf numFmtId="49" fontId="33" fillId="0" borderId="0" xfId="137" applyNumberFormat="1" applyFont="1" applyAlignment="1">
      <alignment horizontal="center"/>
      <protection/>
    </xf>
    <xf numFmtId="49" fontId="3" fillId="0" borderId="0" xfId="137" applyNumberFormat="1" applyFont="1" applyBorder="1" applyAlignment="1">
      <alignment horizontal="left" wrapText="1"/>
      <protection/>
    </xf>
    <xf numFmtId="49" fontId="18" fillId="0" borderId="22" xfId="137" applyNumberFormat="1" applyFont="1" applyFill="1" applyBorder="1" applyAlignment="1">
      <alignment horizontal="center" vertical="center"/>
      <protection/>
    </xf>
    <xf numFmtId="49" fontId="15" fillId="0" borderId="0" xfId="137" applyNumberFormat="1" applyFont="1" applyFill="1" applyBorder="1" applyAlignment="1">
      <alignment horizontal="center" vertical="center" wrapText="1"/>
      <protection/>
    </xf>
    <xf numFmtId="49" fontId="13" fillId="0" borderId="0" xfId="137" applyNumberFormat="1" applyFont="1" applyFill="1" applyAlignment="1">
      <alignment horizontal="left" wrapText="1"/>
      <protection/>
    </xf>
    <xf numFmtId="49" fontId="13" fillId="0" borderId="0" xfId="137" applyNumberFormat="1" applyFont="1" applyFill="1" applyAlignment="1">
      <alignment horizontal="center" wrapText="1"/>
      <protection/>
    </xf>
    <xf numFmtId="0" fontId="3" fillId="0" borderId="0" xfId="137" applyFont="1" applyAlignment="1">
      <alignment horizontal="center"/>
      <protection/>
    </xf>
    <xf numFmtId="49" fontId="3" fillId="47" borderId="0" xfId="137" applyNumberFormat="1" applyFont="1" applyFill="1" applyAlignment="1">
      <alignment horizontal="center"/>
      <protection/>
    </xf>
    <xf numFmtId="49" fontId="23" fillId="0" borderId="0" xfId="137" applyNumberFormat="1" applyFont="1" applyFill="1" applyBorder="1" applyAlignment="1">
      <alignment horizontal="center" wrapText="1"/>
      <protection/>
    </xf>
    <xf numFmtId="49" fontId="15" fillId="0" borderId="0" xfId="137" applyNumberFormat="1" applyFont="1" applyFill="1" applyBorder="1" applyAlignment="1">
      <alignment horizontal="center" wrapText="1"/>
      <protection/>
    </xf>
    <xf numFmtId="49" fontId="71" fillId="0" borderId="0" xfId="137" applyNumberFormat="1" applyFont="1" applyFill="1" applyAlignment="1">
      <alignment horizontal="center"/>
      <protection/>
    </xf>
    <xf numFmtId="49" fontId="18" fillId="0" borderId="0" xfId="137" applyNumberFormat="1" applyFont="1" applyFill="1" applyAlignment="1">
      <alignment horizontal="center"/>
      <protection/>
    </xf>
    <xf numFmtId="49" fontId="0" fillId="0" borderId="0" xfId="137" applyNumberFormat="1" applyFont="1" applyFill="1" applyBorder="1" applyAlignment="1">
      <alignment horizontal="left"/>
      <protection/>
    </xf>
    <xf numFmtId="49" fontId="3" fillId="0" borderId="0" xfId="137" applyNumberFormat="1" applyFont="1" applyFill="1" applyBorder="1" applyAlignment="1">
      <alignment horizontal="left"/>
      <protection/>
    </xf>
    <xf numFmtId="49" fontId="3" fillId="0" borderId="0" xfId="137" applyNumberFormat="1" applyFont="1" applyFill="1" applyBorder="1" applyAlignment="1">
      <alignment horizontal="left" wrapText="1"/>
      <protection/>
    </xf>
    <xf numFmtId="49" fontId="0" fillId="0" borderId="0" xfId="137" applyNumberFormat="1" applyFont="1" applyFill="1" applyBorder="1" applyAlignment="1">
      <alignment horizontal="left" wrapText="1"/>
      <protection/>
    </xf>
    <xf numFmtId="49" fontId="6" fillId="0" borderId="20" xfId="137" applyNumberFormat="1" applyFont="1" applyFill="1" applyBorder="1" applyAlignment="1">
      <alignment horizontal="center" vertical="center" wrapText="1"/>
      <protection/>
    </xf>
    <xf numFmtId="49" fontId="6" fillId="0" borderId="22" xfId="137" applyNumberFormat="1" applyFont="1" applyFill="1" applyBorder="1" applyAlignment="1">
      <alignment horizontal="center" vertical="center" wrapText="1"/>
      <protection/>
    </xf>
    <xf numFmtId="49" fontId="6" fillId="0" borderId="41" xfId="137" applyNumberFormat="1" applyFont="1" applyFill="1" applyBorder="1" applyAlignment="1">
      <alignment horizontal="center" vertical="center" wrapText="1"/>
      <protection/>
    </xf>
    <xf numFmtId="49" fontId="6" fillId="0" borderId="25" xfId="137" applyNumberFormat="1" applyFont="1" applyFill="1" applyBorder="1" applyAlignment="1">
      <alignment horizontal="center" vertical="center" wrapText="1"/>
      <protection/>
    </xf>
    <xf numFmtId="49" fontId="68" fillId="3" borderId="26" xfId="137" applyNumberFormat="1" applyFont="1" applyFill="1" applyBorder="1" applyAlignment="1">
      <alignment horizontal="center" vertical="center" wrapText="1"/>
      <protection/>
    </xf>
    <xf numFmtId="49" fontId="68" fillId="3" borderId="25" xfId="137" applyNumberFormat="1" applyFont="1" applyFill="1" applyBorder="1" applyAlignment="1">
      <alignment horizontal="center" vertical="center" wrapText="1"/>
      <protection/>
    </xf>
    <xf numFmtId="49" fontId="3" fillId="0" borderId="20" xfId="137" applyNumberFormat="1" applyFont="1" applyFill="1" applyBorder="1" applyAlignment="1">
      <alignment horizontal="center"/>
      <protection/>
    </xf>
    <xf numFmtId="49" fontId="7" fillId="44" borderId="26" xfId="137" applyNumberFormat="1" applyFont="1" applyFill="1" applyBorder="1" applyAlignment="1">
      <alignment horizontal="center"/>
      <protection/>
    </xf>
    <xf numFmtId="49" fontId="7" fillId="44" borderId="25" xfId="137" applyNumberFormat="1" applyFont="1" applyFill="1" applyBorder="1" applyAlignment="1">
      <alignment horizontal="center"/>
      <protection/>
    </xf>
    <xf numFmtId="49" fontId="21" fillId="0" borderId="26" xfId="137" applyNumberFormat="1" applyFont="1" applyFill="1" applyBorder="1" applyAlignment="1">
      <alignment horizontal="center" vertical="center" wrapText="1"/>
      <protection/>
    </xf>
    <xf numFmtId="49" fontId="21" fillId="0" borderId="25" xfId="137" applyNumberFormat="1" applyFont="1" applyFill="1" applyBorder="1" applyAlignment="1">
      <alignment horizontal="center" vertical="center" wrapText="1"/>
      <protection/>
    </xf>
    <xf numFmtId="0" fontId="6" fillId="0" borderId="35" xfId="137" applyNumberFormat="1" applyFont="1" applyFill="1" applyBorder="1" applyAlignment="1">
      <alignment horizontal="center" vertical="center" wrapText="1"/>
      <protection/>
    </xf>
    <xf numFmtId="0" fontId="6" fillId="0" borderId="36" xfId="137" applyNumberFormat="1" applyFont="1" applyFill="1" applyBorder="1" applyAlignment="1">
      <alignment horizontal="center" vertical="center" wrapText="1"/>
      <protection/>
    </xf>
    <xf numFmtId="0" fontId="6" fillId="0" borderId="24" xfId="137" applyNumberFormat="1" applyFont="1" applyFill="1" applyBorder="1" applyAlignment="1">
      <alignment horizontal="center" vertical="center" wrapText="1"/>
      <protection/>
    </xf>
    <xf numFmtId="0" fontId="6" fillId="0" borderId="40" xfId="137" applyNumberFormat="1" applyFont="1" applyFill="1" applyBorder="1" applyAlignment="1">
      <alignment horizontal="center" vertical="center" wrapText="1"/>
      <protection/>
    </xf>
    <xf numFmtId="0" fontId="6" fillId="0" borderId="27" xfId="137" applyNumberFormat="1" applyFont="1" applyFill="1" applyBorder="1" applyAlignment="1">
      <alignment horizontal="center" vertical="center" wrapText="1"/>
      <protection/>
    </xf>
    <xf numFmtId="0" fontId="6" fillId="0" borderId="37" xfId="137" applyNumberFormat="1" applyFont="1" applyFill="1" applyBorder="1" applyAlignment="1">
      <alignment horizontal="center" vertical="center" wrapText="1"/>
      <protection/>
    </xf>
    <xf numFmtId="49" fontId="6" fillId="0" borderId="26" xfId="137" applyNumberFormat="1" applyFont="1" applyFill="1" applyBorder="1" applyAlignment="1">
      <alignment horizontal="center" vertical="center" wrapText="1"/>
      <protection/>
    </xf>
    <xf numFmtId="49" fontId="6" fillId="0" borderId="38" xfId="137" applyNumberFormat="1" applyFont="1" applyFill="1" applyBorder="1" applyAlignment="1">
      <alignment horizontal="center" vertical="center" wrapText="1"/>
      <protection/>
    </xf>
    <xf numFmtId="49" fontId="6" fillId="0" borderId="23" xfId="137" applyNumberFormat="1" applyFont="1" applyFill="1" applyBorder="1" applyAlignment="1">
      <alignment horizontal="center" vertical="center" wrapText="1"/>
      <protection/>
    </xf>
    <xf numFmtId="49" fontId="67" fillId="3" borderId="26" xfId="137" applyNumberFormat="1" applyFont="1" applyFill="1" applyBorder="1" applyAlignment="1">
      <alignment horizontal="center" vertical="center" wrapText="1"/>
      <protection/>
    </xf>
    <xf numFmtId="49" fontId="67" fillId="3" borderId="25" xfId="137" applyNumberFormat="1" applyFont="1" applyFill="1" applyBorder="1" applyAlignment="1">
      <alignment horizontal="center" vertical="center" wrapText="1"/>
      <protection/>
    </xf>
    <xf numFmtId="49" fontId="3" fillId="0" borderId="0" xfId="137" applyNumberFormat="1" applyFont="1" applyFill="1" applyAlignment="1">
      <alignment horizontal="left"/>
      <protection/>
    </xf>
    <xf numFmtId="49" fontId="18" fillId="0" borderId="0" xfId="137" applyNumberFormat="1" applyFont="1" applyFill="1" applyBorder="1" applyAlignment="1">
      <alignment horizontal="left"/>
      <protection/>
    </xf>
    <xf numFmtId="49" fontId="0" fillId="0" borderId="0" xfId="137" applyNumberFormat="1" applyFont="1" applyFill="1" applyAlignment="1">
      <alignment horizontal="justify" wrapText="1"/>
      <protection/>
    </xf>
    <xf numFmtId="49" fontId="3" fillId="0" borderId="0" xfId="137" applyNumberFormat="1" applyFont="1" applyFill="1" applyAlignment="1">
      <alignment horizontal="center" vertical="top" wrapText="1"/>
      <protection/>
    </xf>
    <xf numFmtId="49" fontId="31" fillId="0" borderId="0" xfId="137" applyNumberFormat="1" applyFont="1" applyBorder="1" applyAlignment="1">
      <alignment horizontal="center"/>
      <protection/>
    </xf>
    <xf numFmtId="49" fontId="25" fillId="0" borderId="0" xfId="137" applyNumberFormat="1" applyFont="1" applyBorder="1" applyAlignment="1">
      <alignment horizontal="center"/>
      <protection/>
    </xf>
    <xf numFmtId="49" fontId="3" fillId="0" borderId="0" xfId="137" applyNumberFormat="1" applyFont="1" applyAlignment="1">
      <alignment horizontal="left" wrapText="1"/>
      <protection/>
    </xf>
    <xf numFmtId="49" fontId="7" fillId="0" borderId="35" xfId="137" applyNumberFormat="1" applyFont="1" applyFill="1" applyBorder="1" applyAlignment="1">
      <alignment horizontal="center" vertical="center" wrapText="1"/>
      <protection/>
    </xf>
    <xf numFmtId="49" fontId="7" fillId="0" borderId="36" xfId="137" applyNumberFormat="1" applyFont="1" applyFill="1" applyBorder="1" applyAlignment="1">
      <alignment horizontal="center" vertical="center" wrapText="1"/>
      <protection/>
    </xf>
    <xf numFmtId="49" fontId="7" fillId="0" borderId="24" xfId="137" applyNumberFormat="1" applyFont="1" applyFill="1" applyBorder="1" applyAlignment="1">
      <alignment horizontal="center" vertical="center" wrapText="1"/>
      <protection/>
    </xf>
    <xf numFmtId="49" fontId="7" fillId="0" borderId="40" xfId="137" applyNumberFormat="1" applyFont="1" applyFill="1" applyBorder="1" applyAlignment="1">
      <alignment horizontal="center" vertical="center" wrapText="1"/>
      <protection/>
    </xf>
    <xf numFmtId="49" fontId="7" fillId="0" borderId="27" xfId="137" applyNumberFormat="1" applyFont="1" applyFill="1" applyBorder="1" applyAlignment="1">
      <alignment horizontal="center" vertical="center" wrapText="1"/>
      <protection/>
    </xf>
    <xf numFmtId="49" fontId="7" fillId="0" borderId="37" xfId="137" applyNumberFormat="1" applyFont="1" applyFill="1" applyBorder="1" applyAlignment="1">
      <alignment horizontal="center" vertical="center" wrapText="1"/>
      <protection/>
    </xf>
    <xf numFmtId="49" fontId="18" fillId="0" borderId="0" xfId="137" applyNumberFormat="1" applyFont="1" applyAlignment="1">
      <alignment horizontal="center"/>
      <protection/>
    </xf>
    <xf numFmtId="49" fontId="18" fillId="0" borderId="22" xfId="137" applyNumberFormat="1" applyFont="1" applyBorder="1" applyAlignment="1">
      <alignment horizontal="left"/>
      <protection/>
    </xf>
    <xf numFmtId="49" fontId="13" fillId="0" borderId="0" xfId="137" applyNumberFormat="1" applyFont="1" applyBorder="1" applyAlignment="1">
      <alignment wrapText="1"/>
      <protection/>
    </xf>
    <xf numFmtId="49" fontId="13" fillId="0" borderId="0" xfId="137" applyNumberFormat="1" applyFont="1" applyBorder="1" applyAlignment="1">
      <alignment horizontal="center" wrapText="1"/>
      <protection/>
    </xf>
    <xf numFmtId="49" fontId="7" fillId="44" borderId="26" xfId="137" applyNumberFormat="1" applyFont="1" applyFill="1" applyBorder="1" applyAlignment="1">
      <alignment horizontal="center" vertical="center" wrapText="1"/>
      <protection/>
    </xf>
    <xf numFmtId="49" fontId="7" fillId="44" borderId="25" xfId="137" applyNumberFormat="1" applyFont="1" applyFill="1" applyBorder="1" applyAlignment="1">
      <alignment horizontal="center" vertical="center" wrapText="1"/>
      <protection/>
    </xf>
    <xf numFmtId="49" fontId="16" fillId="0" borderId="26" xfId="137" applyNumberFormat="1" applyFont="1" applyBorder="1" applyAlignment="1">
      <alignment horizontal="center" wrapText="1"/>
      <protection/>
    </xf>
    <xf numFmtId="49" fontId="16" fillId="0" borderId="25" xfId="137" applyNumberFormat="1" applyFont="1" applyBorder="1" applyAlignment="1">
      <alignment horizontal="center" wrapText="1"/>
      <protection/>
    </xf>
    <xf numFmtId="49" fontId="28" fillId="0" borderId="0" xfId="137" applyNumberFormat="1" applyFont="1" applyBorder="1" applyAlignment="1">
      <alignment horizontal="center" wrapText="1"/>
      <protection/>
    </xf>
    <xf numFmtId="49" fontId="56" fillId="3" borderId="26" xfId="137" applyNumberFormat="1" applyFont="1" applyFill="1" applyBorder="1" applyAlignment="1">
      <alignment horizontal="center" wrapText="1"/>
      <protection/>
    </xf>
    <xf numFmtId="49" fontId="56" fillId="3" borderId="25" xfId="137" applyNumberFormat="1" applyFont="1" applyFill="1" applyBorder="1" applyAlignment="1">
      <alignment horizontal="center" wrapText="1"/>
      <protection/>
    </xf>
    <xf numFmtId="49" fontId="28" fillId="0" borderId="0" xfId="137" applyNumberFormat="1" applyFont="1" applyAlignment="1">
      <alignment horizontal="center"/>
      <protection/>
    </xf>
    <xf numFmtId="49" fontId="55" fillId="3" borderId="26" xfId="137" applyNumberFormat="1" applyFont="1" applyFill="1" applyBorder="1" applyAlignment="1">
      <alignment horizontal="center" wrapText="1"/>
      <protection/>
    </xf>
    <xf numFmtId="49" fontId="55" fillId="3" borderId="25" xfId="137" applyNumberFormat="1" applyFont="1" applyFill="1" applyBorder="1" applyAlignment="1">
      <alignment horizontal="center" wrapText="1"/>
      <protection/>
    </xf>
    <xf numFmtId="49" fontId="0" fillId="0" borderId="0" xfId="137" applyNumberFormat="1" applyFont="1" applyAlignment="1">
      <alignment/>
      <protection/>
    </xf>
    <xf numFmtId="49" fontId="18" fillId="0" borderId="0" xfId="137" applyNumberFormat="1" applyFont="1" applyBorder="1" applyAlignment="1">
      <alignment horizontal="left"/>
      <protection/>
    </xf>
    <xf numFmtId="49" fontId="0" fillId="0" borderId="0" xfId="137" applyNumberFormat="1" applyFont="1" applyAlignment="1">
      <alignment horizontal="left" wrapText="1"/>
      <protection/>
    </xf>
    <xf numFmtId="49" fontId="14" fillId="0" borderId="0" xfId="137" applyNumberFormat="1" applyFont="1" applyAlignment="1">
      <alignment horizontal="center" wrapText="1"/>
      <protection/>
    </xf>
    <xf numFmtId="49" fontId="20" fillId="0" borderId="20" xfId="137" applyNumberFormat="1" applyFont="1" applyFill="1" applyBorder="1" applyAlignment="1">
      <alignment horizontal="center" vertical="center" wrapText="1"/>
      <protection/>
    </xf>
    <xf numFmtId="49" fontId="3" fillId="0" borderId="20" xfId="137" applyNumberFormat="1" applyFont="1" applyBorder="1" applyAlignment="1">
      <alignment horizontal="center"/>
      <protection/>
    </xf>
    <xf numFmtId="49" fontId="3" fillId="0" borderId="20" xfId="137" applyNumberFormat="1" applyFont="1" applyFill="1" applyBorder="1" applyAlignment="1">
      <alignment horizontal="center" vertical="center" wrapText="1"/>
      <protection/>
    </xf>
    <xf numFmtId="49" fontId="76" fillId="4" borderId="21" xfId="139" applyNumberFormat="1" applyFont="1" applyFill="1" applyBorder="1" applyAlignment="1">
      <alignment horizontal="center" vertical="center" wrapText="1"/>
      <protection/>
    </xf>
    <xf numFmtId="49" fontId="76" fillId="4" borderId="38" xfId="139" applyNumberFormat="1" applyFont="1" applyFill="1" applyBorder="1" applyAlignment="1">
      <alignment horizontal="center" vertical="center" wrapText="1"/>
      <protection/>
    </xf>
    <xf numFmtId="49" fontId="76" fillId="4" borderId="23" xfId="139" applyNumberFormat="1" applyFont="1" applyFill="1" applyBorder="1" applyAlignment="1">
      <alignment horizontal="center" vertical="center" wrapText="1"/>
      <protection/>
    </xf>
    <xf numFmtId="49" fontId="0" fillId="0" borderId="0" xfId="139" applyNumberFormat="1" applyFont="1" applyAlignment="1">
      <alignment horizontal="left"/>
      <protection/>
    </xf>
    <xf numFmtId="49" fontId="84" fillId="0" borderId="26" xfId="139" applyNumberFormat="1" applyFont="1" applyBorder="1" applyAlignment="1">
      <alignment horizontal="center" vertical="center" wrapText="1"/>
      <protection/>
    </xf>
    <xf numFmtId="49" fontId="84" fillId="0" borderId="25" xfId="139" applyNumberFormat="1" applyFont="1" applyBorder="1" applyAlignment="1">
      <alignment horizontal="center" vertical="center" wrapText="1"/>
      <protection/>
    </xf>
    <xf numFmtId="49" fontId="31" fillId="0" borderId="0" xfId="139" applyNumberFormat="1" applyFont="1" applyBorder="1" applyAlignment="1">
      <alignment horizontal="center" wrapText="1"/>
      <protection/>
    </xf>
    <xf numFmtId="49" fontId="6" fillId="0" borderId="41" xfId="139" applyNumberFormat="1" applyFont="1" applyFill="1" applyBorder="1" applyAlignment="1">
      <alignment horizontal="center" vertical="center"/>
      <protection/>
    </xf>
    <xf numFmtId="49" fontId="6" fillId="0" borderId="20" xfId="139" applyNumberFormat="1" applyFont="1" applyFill="1" applyBorder="1" applyAlignment="1">
      <alignment horizontal="center" vertical="center" wrapText="1"/>
      <protection/>
    </xf>
    <xf numFmtId="49" fontId="6" fillId="0" borderId="21" xfId="139" applyNumberFormat="1" applyFont="1" applyFill="1" applyBorder="1" applyAlignment="1">
      <alignment horizontal="center" vertical="center" wrapText="1"/>
      <protection/>
    </xf>
    <xf numFmtId="49" fontId="6" fillId="0" borderId="38" xfId="139" applyNumberFormat="1" applyFont="1" applyFill="1" applyBorder="1" applyAlignment="1">
      <alignment horizontal="center" vertical="center" wrapText="1"/>
      <protection/>
    </xf>
    <xf numFmtId="49" fontId="6" fillId="0" borderId="23" xfId="139" applyNumberFormat="1" applyFont="1" applyFill="1" applyBorder="1" applyAlignment="1">
      <alignment horizontal="center" vertical="center" wrapText="1"/>
      <protection/>
    </xf>
    <xf numFmtId="49" fontId="13" fillId="0" borderId="0" xfId="139" applyNumberFormat="1" applyFont="1" applyAlignment="1">
      <alignment horizontal="center"/>
      <protection/>
    </xf>
    <xf numFmtId="49" fontId="31" fillId="0" borderId="0" xfId="139" applyNumberFormat="1" applyFont="1" applyBorder="1" applyAlignment="1">
      <alignment horizontal="center"/>
      <protection/>
    </xf>
    <xf numFmtId="49" fontId="86" fillId="3" borderId="26" xfId="139" applyNumberFormat="1" applyFont="1" applyFill="1" applyBorder="1" applyAlignment="1">
      <alignment horizontal="center" vertical="center" wrapText="1"/>
      <protection/>
    </xf>
    <xf numFmtId="49" fontId="86" fillId="3" borderId="25" xfId="139" applyNumberFormat="1" applyFont="1" applyFill="1" applyBorder="1" applyAlignment="1">
      <alignment horizontal="center" vertical="center" wrapText="1"/>
      <protection/>
    </xf>
    <xf numFmtId="49" fontId="28" fillId="0" borderId="0" xfId="139" applyNumberFormat="1" applyFont="1" applyAlignment="1">
      <alignment horizontal="center"/>
      <protection/>
    </xf>
    <xf numFmtId="0" fontId="25" fillId="47" borderId="0" xfId="139" applyFont="1" applyFill="1" applyBorder="1" applyAlignment="1">
      <alignment horizontal="center"/>
      <protection/>
    </xf>
    <xf numFmtId="49" fontId="31" fillId="0" borderId="0" xfId="139" applyNumberFormat="1" applyFont="1" applyAlignment="1">
      <alignment horizontal="center"/>
      <protection/>
    </xf>
    <xf numFmtId="49" fontId="25" fillId="0" borderId="0" xfId="139" applyNumberFormat="1" applyFont="1" applyBorder="1" applyAlignment="1">
      <alignment horizontal="center" wrapText="1"/>
      <protection/>
    </xf>
    <xf numFmtId="49" fontId="6" fillId="0" borderId="26" xfId="139" applyNumberFormat="1" applyFont="1" applyBorder="1" applyAlignment="1">
      <alignment horizontal="center" vertical="center" wrapText="1"/>
      <protection/>
    </xf>
    <xf numFmtId="49" fontId="6" fillId="0" borderId="25" xfId="139" applyNumberFormat="1" applyFont="1" applyBorder="1" applyAlignment="1">
      <alignment horizontal="center" vertical="center" wrapText="1"/>
      <protection/>
    </xf>
    <xf numFmtId="49" fontId="25" fillId="0" borderId="0" xfId="139" applyNumberFormat="1" applyFont="1" applyBorder="1" applyAlignment="1">
      <alignment horizontal="center"/>
      <protection/>
    </xf>
    <xf numFmtId="49" fontId="3" fillId="0" borderId="0" xfId="139" applyNumberFormat="1" applyFont="1" applyBorder="1" applyAlignment="1">
      <alignment horizontal="left"/>
      <protection/>
    </xf>
    <xf numFmtId="49" fontId="6" fillId="0" borderId="35" xfId="139" applyNumberFormat="1" applyFont="1" applyFill="1" applyBorder="1" applyAlignment="1">
      <alignment horizontal="center" vertical="center"/>
      <protection/>
    </xf>
    <xf numFmtId="49" fontId="6" fillId="0" borderId="36" xfId="139" applyNumberFormat="1" applyFont="1" applyFill="1" applyBorder="1" applyAlignment="1">
      <alignment horizontal="center" vertical="center"/>
      <protection/>
    </xf>
    <xf numFmtId="49" fontId="6" fillId="0" borderId="24" xfId="139" applyNumberFormat="1" applyFont="1" applyFill="1" applyBorder="1" applyAlignment="1">
      <alignment horizontal="center" vertical="center"/>
      <protection/>
    </xf>
    <xf numFmtId="49" fontId="6" fillId="0" borderId="40" xfId="139" applyNumberFormat="1" applyFont="1" applyFill="1" applyBorder="1" applyAlignment="1">
      <alignment horizontal="center" vertical="center"/>
      <protection/>
    </xf>
    <xf numFmtId="49" fontId="6" fillId="0" borderId="27" xfId="139" applyNumberFormat="1" applyFont="1" applyFill="1" applyBorder="1" applyAlignment="1">
      <alignment horizontal="center" vertical="center"/>
      <protection/>
    </xf>
    <xf numFmtId="49" fontId="6" fillId="0" borderId="37" xfId="139" applyNumberFormat="1" applyFont="1" applyFill="1" applyBorder="1" applyAlignment="1">
      <alignment horizontal="center" vertical="center"/>
      <protection/>
    </xf>
    <xf numFmtId="49" fontId="14" fillId="0" borderId="0" xfId="139" applyNumberFormat="1" applyFont="1" applyFill="1" applyAlignment="1">
      <alignment horizontal="center" wrapText="1"/>
      <protection/>
    </xf>
    <xf numFmtId="49" fontId="14" fillId="0" borderId="0" xfId="139" applyNumberFormat="1" applyFont="1" applyAlignment="1">
      <alignment horizontal="center"/>
      <protection/>
    </xf>
    <xf numFmtId="49" fontId="4" fillId="0" borderId="0" xfId="139" applyNumberFormat="1" applyFont="1" applyAlignment="1">
      <alignment horizontal="left"/>
      <protection/>
    </xf>
    <xf numFmtId="49" fontId="6" fillId="0" borderId="26" xfId="139" applyNumberFormat="1" applyFont="1" applyFill="1" applyBorder="1" applyAlignment="1">
      <alignment horizontal="center" vertical="center"/>
      <protection/>
    </xf>
    <xf numFmtId="49" fontId="3" fillId="0" borderId="0" xfId="139" applyNumberFormat="1" applyFont="1" applyFill="1" applyAlignment="1">
      <alignment horizontal="left"/>
      <protection/>
    </xf>
    <xf numFmtId="49" fontId="33" fillId="0" borderId="0" xfId="139" applyNumberFormat="1" applyFont="1" applyAlignment="1">
      <alignment horizontal="center"/>
      <protection/>
    </xf>
    <xf numFmtId="49" fontId="18" fillId="0" borderId="0" xfId="139" applyNumberFormat="1" applyFont="1" applyBorder="1" applyAlignment="1">
      <alignment horizontal="left"/>
      <protection/>
    </xf>
    <xf numFmtId="49" fontId="6" fillId="0" borderId="26" xfId="139" applyNumberFormat="1" applyFont="1" applyFill="1" applyBorder="1" applyAlignment="1">
      <alignment horizontal="center" vertical="center" wrapText="1"/>
      <protection/>
    </xf>
    <xf numFmtId="49" fontId="85" fillId="3" borderId="26" xfId="139" applyNumberFormat="1" applyFont="1" applyFill="1" applyBorder="1" applyAlignment="1">
      <alignment horizontal="center" vertical="center" wrapText="1"/>
      <protection/>
    </xf>
    <xf numFmtId="49" fontId="85" fillId="3" borderId="25" xfId="139" applyNumberFormat="1" applyFont="1" applyFill="1" applyBorder="1" applyAlignment="1">
      <alignment horizontal="center" vertical="center" wrapText="1"/>
      <protection/>
    </xf>
    <xf numFmtId="49" fontId="6" fillId="0" borderId="25" xfId="139" applyNumberFormat="1" applyFont="1" applyFill="1" applyBorder="1" applyAlignment="1">
      <alignment horizontal="center" vertical="center" wrapText="1"/>
      <protection/>
    </xf>
    <xf numFmtId="0" fontId="67" fillId="3" borderId="26" xfId="139" applyFont="1" applyFill="1" applyBorder="1" applyAlignment="1">
      <alignment horizontal="center" vertical="center" wrapText="1"/>
      <protection/>
    </xf>
    <xf numFmtId="0" fontId="67" fillId="3" borderId="25" xfId="139" applyFont="1" applyFill="1" applyBorder="1" applyAlignment="1">
      <alignment horizontal="center" vertical="center" wrapText="1"/>
      <protection/>
    </xf>
    <xf numFmtId="0" fontId="25" fillId="0" borderId="0" xfId="139" applyNumberFormat="1" applyFont="1" applyBorder="1" applyAlignment="1">
      <alignment horizontal="center"/>
      <protection/>
    </xf>
    <xf numFmtId="0" fontId="6" fillId="0" borderId="21" xfId="139" applyFont="1" applyBorder="1" applyAlignment="1">
      <alignment horizontal="center" vertical="center" wrapText="1"/>
      <protection/>
    </xf>
    <xf numFmtId="0" fontId="6" fillId="0" borderId="38" xfId="139" applyFont="1" applyBorder="1" applyAlignment="1">
      <alignment horizontal="center" vertical="center" wrapText="1"/>
      <protection/>
    </xf>
    <xf numFmtId="0" fontId="6" fillId="0" borderId="23" xfId="139" applyFont="1" applyBorder="1" applyAlignment="1">
      <alignment horizontal="center" vertical="center" wrapText="1"/>
      <protection/>
    </xf>
    <xf numFmtId="0" fontId="6" fillId="0" borderId="20" xfId="139" applyFont="1" applyBorder="1" applyAlignment="1">
      <alignment horizontal="center" vertical="center" wrapText="1"/>
      <protection/>
    </xf>
    <xf numFmtId="0" fontId="21" fillId="0" borderId="26" xfId="139" applyFont="1" applyBorder="1" applyAlignment="1">
      <alignment horizontal="center" vertical="center" wrapText="1"/>
      <protection/>
    </xf>
    <xf numFmtId="0" fontId="21" fillId="0" borderId="25" xfId="139" applyFont="1" applyBorder="1" applyAlignment="1">
      <alignment horizontal="center" vertical="center" wrapText="1"/>
      <protection/>
    </xf>
    <xf numFmtId="49" fontId="6" fillId="0" borderId="19" xfId="139" applyNumberFormat="1" applyFont="1" applyFill="1" applyBorder="1" applyAlignment="1">
      <alignment horizontal="center" vertical="center"/>
      <protection/>
    </xf>
    <xf numFmtId="49" fontId="6" fillId="0" borderId="0" xfId="139" applyNumberFormat="1" applyFont="1" applyFill="1" applyBorder="1" applyAlignment="1">
      <alignment horizontal="center" vertical="center"/>
      <protection/>
    </xf>
    <xf numFmtId="49" fontId="6" fillId="0" borderId="22" xfId="139" applyNumberFormat="1" applyFont="1" applyFill="1" applyBorder="1" applyAlignment="1">
      <alignment horizontal="center" vertical="center"/>
      <protection/>
    </xf>
    <xf numFmtId="0" fontId="68" fillId="3" borderId="26" xfId="139" applyFont="1" applyFill="1" applyBorder="1" applyAlignment="1">
      <alignment horizontal="center" vertical="center" wrapText="1"/>
      <protection/>
    </xf>
    <xf numFmtId="0" fontId="68" fillId="3" borderId="25" xfId="139" applyFont="1" applyFill="1" applyBorder="1" applyAlignment="1">
      <alignment horizontal="center" vertical="center" wrapText="1"/>
      <protection/>
    </xf>
    <xf numFmtId="0" fontId="6" fillId="0" borderId="26" xfId="139" applyFont="1" applyBorder="1" applyAlignment="1">
      <alignment horizontal="center" vertical="center" wrapText="1"/>
      <protection/>
    </xf>
    <xf numFmtId="0" fontId="6" fillId="0" borderId="25" xfId="139" applyFont="1" applyBorder="1" applyAlignment="1">
      <alignment horizontal="center" vertical="center" wrapText="1"/>
      <protection/>
    </xf>
    <xf numFmtId="0" fontId="6" fillId="0" borderId="20" xfId="139" applyFont="1" applyBorder="1" applyAlignment="1">
      <alignment horizontal="center" vertical="center"/>
      <protection/>
    </xf>
    <xf numFmtId="0" fontId="31" fillId="0" borderId="0" xfId="139" applyNumberFormat="1" applyFont="1" applyBorder="1" applyAlignment="1">
      <alignment horizontal="center"/>
      <protection/>
    </xf>
    <xf numFmtId="0" fontId="31" fillId="0" borderId="0" xfId="139" applyFont="1" applyBorder="1" applyAlignment="1">
      <alignment horizontal="center" wrapText="1"/>
      <protection/>
    </xf>
    <xf numFmtId="0" fontId="25" fillId="0" borderId="0" xfId="139" applyFont="1" applyBorder="1" applyAlignment="1">
      <alignment horizontal="center" wrapText="1"/>
      <protection/>
    </xf>
    <xf numFmtId="0" fontId="88" fillId="0" borderId="0" xfId="139" applyFont="1" applyAlignment="1">
      <alignment horizontal="center"/>
      <protection/>
    </xf>
    <xf numFmtId="0" fontId="3" fillId="0" borderId="0" xfId="139" applyNumberFormat="1" applyFont="1" applyAlignment="1">
      <alignment horizontal="left"/>
      <protection/>
    </xf>
    <xf numFmtId="0" fontId="0" fillId="0" borderId="0" xfId="139" applyFont="1" applyAlignment="1">
      <alignment horizontal="left"/>
      <protection/>
    </xf>
    <xf numFmtId="0" fontId="0" fillId="0" borderId="0" xfId="139" applyFont="1" applyBorder="1" applyAlignment="1">
      <alignment/>
      <protection/>
    </xf>
    <xf numFmtId="0" fontId="14" fillId="0" borderId="0" xfId="139" applyFont="1" applyAlignment="1">
      <alignment horizontal="center" wrapText="1"/>
      <protection/>
    </xf>
    <xf numFmtId="0" fontId="13" fillId="0" borderId="0" xfId="139" applyFont="1" applyBorder="1" applyAlignment="1">
      <alignment horizontal="center"/>
      <protection/>
    </xf>
    <xf numFmtId="0" fontId="14" fillId="0" borderId="0" xfId="139" applyFont="1" applyAlignment="1">
      <alignment horizontal="center"/>
      <protection/>
    </xf>
    <xf numFmtId="0" fontId="13" fillId="0" borderId="22" xfId="139" applyFont="1" applyBorder="1" applyAlignment="1">
      <alignment horizontal="left"/>
      <protection/>
    </xf>
    <xf numFmtId="0" fontId="6" fillId="0" borderId="26" xfId="139" applyFont="1" applyBorder="1" applyAlignment="1">
      <alignment horizontal="center" vertical="center"/>
      <protection/>
    </xf>
    <xf numFmtId="0" fontId="6" fillId="0" borderId="41" xfId="139" applyFont="1" applyBorder="1" applyAlignment="1">
      <alignment horizontal="center" vertical="center"/>
      <protection/>
    </xf>
    <xf numFmtId="0" fontId="6" fillId="0" borderId="25" xfId="139" applyFont="1" applyBorder="1" applyAlignment="1">
      <alignment horizontal="center" vertical="center"/>
      <protection/>
    </xf>
    <xf numFmtId="0" fontId="3" fillId="0" borderId="0" xfId="139" applyFont="1" applyBorder="1" applyAlignment="1">
      <alignment horizontal="left"/>
      <protection/>
    </xf>
    <xf numFmtId="0" fontId="0" fillId="0" borderId="0" xfId="139" applyFont="1" applyBorder="1" applyAlignment="1">
      <alignment horizontal="left"/>
      <protection/>
    </xf>
    <xf numFmtId="0" fontId="6" fillId="0" borderId="35" xfId="139" applyFont="1" applyBorder="1" applyAlignment="1">
      <alignment horizontal="center" vertical="center" wrapText="1"/>
      <protection/>
    </xf>
    <xf numFmtId="0" fontId="6" fillId="0" borderId="19" xfId="139" applyFont="1" applyBorder="1" applyAlignment="1">
      <alignment horizontal="center" vertical="center" wrapText="1"/>
      <protection/>
    </xf>
    <xf numFmtId="0" fontId="6" fillId="0" borderId="36" xfId="139" applyFont="1" applyBorder="1" applyAlignment="1">
      <alignment horizontal="center" vertical="center" wrapText="1"/>
      <protection/>
    </xf>
    <xf numFmtId="0" fontId="6" fillId="0" borderId="24" xfId="139" applyFont="1" applyBorder="1" applyAlignment="1">
      <alignment horizontal="center" vertical="center" wrapText="1"/>
      <protection/>
    </xf>
    <xf numFmtId="0" fontId="6" fillId="0" borderId="0" xfId="139" applyFont="1" applyBorder="1" applyAlignment="1">
      <alignment horizontal="center" vertical="center" wrapText="1"/>
      <protection/>
    </xf>
    <xf numFmtId="0" fontId="6" fillId="0" borderId="40" xfId="139" applyFont="1" applyBorder="1" applyAlignment="1">
      <alignment horizontal="center" vertical="center" wrapText="1"/>
      <protection/>
    </xf>
    <xf numFmtId="3" fontId="0" fillId="47" borderId="0" xfId="139" applyNumberFormat="1" applyFont="1" applyFill="1" applyBorder="1" applyAlignment="1">
      <alignment horizontal="left"/>
      <protection/>
    </xf>
    <xf numFmtId="0" fontId="6" fillId="0" borderId="20" xfId="139" applyFont="1" applyFill="1" applyBorder="1" applyAlignment="1">
      <alignment horizontal="center" vertical="center" wrapText="1"/>
      <protection/>
    </xf>
    <xf numFmtId="0" fontId="12" fillId="0" borderId="20" xfId="139" applyFont="1" applyBorder="1" applyAlignment="1">
      <alignment horizontal="center" vertical="center" wrapText="1"/>
      <protection/>
    </xf>
    <xf numFmtId="0" fontId="33" fillId="0" borderId="0" xfId="139" applyFont="1" applyAlignment="1">
      <alignment horizontal="center"/>
      <protection/>
    </xf>
    <xf numFmtId="49" fontId="19" fillId="0" borderId="22" xfId="139" applyNumberFormat="1" applyFont="1" applyBorder="1" applyAlignment="1">
      <alignment horizontal="center"/>
      <protection/>
    </xf>
    <xf numFmtId="49" fontId="74" fillId="0" borderId="20" xfId="139" applyNumberFormat="1" applyFont="1" applyBorder="1" applyAlignment="1">
      <alignment horizontal="center" vertical="center" wrapText="1"/>
      <protection/>
    </xf>
    <xf numFmtId="49" fontId="12" fillId="0" borderId="20" xfId="139" applyNumberFormat="1" applyFont="1" applyBorder="1" applyAlignment="1">
      <alignment horizontal="center" vertical="center" wrapText="1"/>
      <protection/>
    </xf>
    <xf numFmtId="49" fontId="3" fillId="0" borderId="0" xfId="139" applyNumberFormat="1" applyFont="1" applyAlignment="1">
      <alignment horizontal="left"/>
      <protection/>
    </xf>
    <xf numFmtId="49" fontId="5" fillId="0" borderId="0" xfId="139" applyNumberFormat="1" applyFont="1" applyBorder="1" applyAlignment="1">
      <alignment horizontal="left" wrapText="1"/>
      <protection/>
    </xf>
    <xf numFmtId="49" fontId="5" fillId="0" borderId="0" xfId="139" applyNumberFormat="1" applyFont="1" applyBorder="1" applyAlignment="1">
      <alignment horizontal="left"/>
      <protection/>
    </xf>
    <xf numFmtId="49" fontId="14" fillId="0" borderId="0" xfId="139" applyNumberFormat="1" applyFont="1" applyAlignment="1">
      <alignment horizontal="center" wrapText="1"/>
      <protection/>
    </xf>
    <xf numFmtId="49" fontId="0" fillId="47" borderId="0" xfId="139" applyNumberFormat="1" applyFont="1" applyFill="1" applyBorder="1" applyAlignment="1">
      <alignment horizontal="left" vertical="top" wrapText="1"/>
      <protection/>
    </xf>
    <xf numFmtId="49" fontId="3" fillId="47" borderId="0" xfId="139" applyNumberFormat="1" applyFont="1" applyFill="1" applyBorder="1" applyAlignment="1">
      <alignment horizontal="left" vertical="top" wrapText="1"/>
      <protection/>
    </xf>
    <xf numFmtId="49" fontId="0" fillId="0" borderId="0" xfId="139" applyNumberFormat="1" applyFont="1" applyAlignment="1">
      <alignment horizontal="justify" vertical="top"/>
      <protection/>
    </xf>
    <xf numFmtId="49" fontId="0" fillId="0" borderId="0" xfId="139" applyNumberFormat="1" applyFont="1" applyBorder="1" applyAlignment="1">
      <alignment horizontal="justify" vertical="top" wrapText="1"/>
      <protection/>
    </xf>
    <xf numFmtId="49" fontId="0" fillId="0" borderId="0" xfId="139" applyNumberFormat="1" applyFont="1" applyBorder="1" applyAlignment="1">
      <alignment horizontal="justify" vertical="top"/>
      <protection/>
    </xf>
    <xf numFmtId="49" fontId="18" fillId="0" borderId="0" xfId="139" applyNumberFormat="1" applyFont="1" applyAlignment="1">
      <alignment horizontal="center" wrapText="1"/>
      <protection/>
    </xf>
    <xf numFmtId="49" fontId="79" fillId="0" borderId="0" xfId="139" applyNumberFormat="1" applyFont="1" applyAlignment="1">
      <alignment horizontal="center"/>
      <protection/>
    </xf>
    <xf numFmtId="49" fontId="6" fillId="0" borderId="20" xfId="139" applyNumberFormat="1" applyFont="1" applyFill="1" applyBorder="1" applyAlignment="1">
      <alignment horizontal="center" vertical="center"/>
      <protection/>
    </xf>
    <xf numFmtId="49" fontId="77" fillId="3" borderId="26" xfId="139" applyNumberFormat="1" applyFont="1" applyFill="1" applyBorder="1" applyAlignment="1">
      <alignment horizontal="center" vertical="center" wrapText="1"/>
      <protection/>
    </xf>
    <xf numFmtId="49" fontId="77" fillId="3" borderId="25" xfId="139" applyNumberFormat="1" applyFont="1" applyFill="1" applyBorder="1" applyAlignment="1">
      <alignment horizontal="center" vertical="center" wrapText="1"/>
      <protection/>
    </xf>
    <xf numFmtId="49" fontId="75" fillId="3" borderId="26" xfId="139" applyNumberFormat="1" applyFont="1" applyFill="1" applyBorder="1" applyAlignment="1">
      <alignment horizontal="center" vertical="center" wrapText="1"/>
      <protection/>
    </xf>
    <xf numFmtId="49" fontId="75" fillId="3" borderId="25" xfId="139" applyNumberFormat="1" applyFont="1" applyFill="1" applyBorder="1" applyAlignment="1">
      <alignment horizontal="center" vertical="center" wrapText="1"/>
      <protection/>
    </xf>
    <xf numFmtId="49" fontId="6" fillId="0" borderId="21" xfId="139" applyNumberFormat="1" applyFont="1" applyBorder="1" applyAlignment="1">
      <alignment horizontal="center" vertical="center" wrapText="1"/>
      <protection/>
    </xf>
    <xf numFmtId="49" fontId="6" fillId="0" borderId="38" xfId="139" applyNumberFormat="1" applyFont="1" applyBorder="1" applyAlignment="1">
      <alignment horizontal="center" vertical="center" wrapText="1"/>
      <protection/>
    </xf>
    <xf numFmtId="49" fontId="6" fillId="0" borderId="23" xfId="139" applyNumberFormat="1" applyFont="1" applyBorder="1" applyAlignment="1">
      <alignment horizontal="center" vertical="center" wrapText="1"/>
      <protection/>
    </xf>
    <xf numFmtId="49" fontId="31" fillId="0" borderId="0" xfId="139" applyNumberFormat="1" applyFont="1" applyBorder="1" applyAlignment="1">
      <alignment horizontal="left" wrapText="1"/>
      <protection/>
    </xf>
    <xf numFmtId="49" fontId="18" fillId="0" borderId="22" xfId="139" applyNumberFormat="1" applyFont="1" applyBorder="1" applyAlignment="1">
      <alignment horizontal="left"/>
      <protection/>
    </xf>
    <xf numFmtId="49" fontId="6" fillId="0" borderId="41" xfId="139" applyNumberFormat="1" applyFont="1" applyBorder="1" applyAlignment="1">
      <alignment horizontal="center" vertical="center" wrapText="1"/>
      <protection/>
    </xf>
    <xf numFmtId="49" fontId="19" fillId="0" borderId="0" xfId="139" applyNumberFormat="1" applyFont="1" applyAlignment="1">
      <alignment horizontal="center"/>
      <protection/>
    </xf>
    <xf numFmtId="49" fontId="7" fillId="0" borderId="0" xfId="139" applyNumberFormat="1" applyFont="1" applyAlignment="1">
      <alignment horizontal="left"/>
      <protection/>
    </xf>
    <xf numFmtId="49" fontId="13" fillId="0" borderId="0" xfId="139" applyNumberFormat="1" applyFont="1" applyBorder="1" applyAlignment="1">
      <alignment horizontal="left"/>
      <protection/>
    </xf>
    <xf numFmtId="49" fontId="7" fillId="0" borderId="26" xfId="139" applyNumberFormat="1" applyFont="1" applyBorder="1" applyAlignment="1">
      <alignment horizontal="center" vertical="center" wrapText="1"/>
      <protection/>
    </xf>
    <xf numFmtId="49" fontId="7" fillId="0" borderId="25" xfId="139" applyNumberFormat="1" applyFont="1" applyBorder="1" applyAlignment="1">
      <alignment horizontal="center" vertical="center" wrapText="1"/>
      <protection/>
    </xf>
    <xf numFmtId="49" fontId="4" fillId="0" borderId="0" xfId="139" applyNumberFormat="1" applyFont="1" applyAlignment="1">
      <alignment/>
      <protection/>
    </xf>
    <xf numFmtId="49" fontId="0" fillId="0" borderId="0" xfId="139" applyNumberFormat="1" applyFont="1" applyBorder="1" applyAlignment="1">
      <alignment horizontal="left"/>
      <protection/>
    </xf>
    <xf numFmtId="49" fontId="19" fillId="0" borderId="26" xfId="139" applyNumberFormat="1" applyFont="1" applyBorder="1" applyAlignment="1">
      <alignment horizontal="center" vertical="center" wrapText="1"/>
      <protection/>
    </xf>
    <xf numFmtId="49" fontId="19" fillId="0" borderId="25" xfId="139" applyNumberFormat="1" applyFont="1" applyBorder="1" applyAlignment="1">
      <alignment horizontal="center" vertical="center" wrapText="1"/>
      <protection/>
    </xf>
    <xf numFmtId="49" fontId="90" fillId="3" borderId="26" xfId="139" applyNumberFormat="1" applyFont="1" applyFill="1" applyBorder="1" applyAlignment="1">
      <alignment horizontal="center" vertical="center" wrapText="1"/>
      <protection/>
    </xf>
    <xf numFmtId="49" fontId="90" fillId="3" borderId="25" xfId="139" applyNumberFormat="1" applyFont="1" applyFill="1" applyBorder="1" applyAlignment="1">
      <alignment horizontal="center" vertical="center" wrapText="1"/>
      <protection/>
    </xf>
    <xf numFmtId="49" fontId="89" fillId="3" borderId="26" xfId="139" applyNumberFormat="1" applyFont="1" applyFill="1" applyBorder="1" applyAlignment="1">
      <alignment horizontal="center" vertical="center" wrapText="1"/>
      <protection/>
    </xf>
    <xf numFmtId="49" fontId="89" fillId="3" borderId="25" xfId="139" applyNumberFormat="1" applyFont="1" applyFill="1" applyBorder="1" applyAlignment="1">
      <alignment horizontal="center" vertical="center" wrapText="1"/>
      <protection/>
    </xf>
    <xf numFmtId="49" fontId="6" fillId="0" borderId="27" xfId="139" applyNumberFormat="1" applyFont="1" applyFill="1" applyBorder="1" applyAlignment="1">
      <alignment horizontal="center" vertical="center" wrapText="1"/>
      <protection/>
    </xf>
    <xf numFmtId="49" fontId="6" fillId="0" borderId="37" xfId="139" applyNumberFormat="1" applyFont="1" applyFill="1" applyBorder="1" applyAlignment="1">
      <alignment horizontal="center" vertical="center" wrapText="1"/>
      <protection/>
    </xf>
    <xf numFmtId="49" fontId="19" fillId="0" borderId="26" xfId="139" applyNumberFormat="1" applyFont="1" applyFill="1" applyBorder="1" applyAlignment="1">
      <alignment horizontal="center" vertical="center"/>
      <protection/>
    </xf>
    <xf numFmtId="49" fontId="19" fillId="0" borderId="25" xfId="139" applyNumberFormat="1" applyFont="1" applyFill="1" applyBorder="1" applyAlignment="1">
      <alignment horizontal="center" vertical="center"/>
      <protection/>
    </xf>
    <xf numFmtId="49" fontId="90" fillId="3" borderId="26" xfId="139" applyNumberFormat="1" applyFont="1" applyFill="1" applyBorder="1" applyAlignment="1">
      <alignment horizontal="center" vertical="center"/>
      <protection/>
    </xf>
    <xf numFmtId="49" fontId="90" fillId="3" borderId="25" xfId="139" applyNumberFormat="1" applyFont="1" applyFill="1" applyBorder="1" applyAlignment="1">
      <alignment horizontal="center" vertical="center"/>
      <protection/>
    </xf>
    <xf numFmtId="49" fontId="28" fillId="0" borderId="0" xfId="139" applyNumberFormat="1" applyFont="1" applyAlignment="1">
      <alignment horizontal="center"/>
      <protection/>
    </xf>
    <xf numFmtId="49" fontId="6" fillId="47" borderId="26" xfId="139" applyNumberFormat="1" applyFont="1" applyFill="1" applyBorder="1" applyAlignment="1">
      <alignment horizontal="center" vertical="center"/>
      <protection/>
    </xf>
    <xf numFmtId="49" fontId="6" fillId="47" borderId="25" xfId="139" applyNumberFormat="1" applyFont="1" applyFill="1" applyBorder="1" applyAlignment="1">
      <alignment horizontal="center" vertical="center"/>
      <protection/>
    </xf>
    <xf numFmtId="49" fontId="6" fillId="0" borderId="41" xfId="139" applyNumberFormat="1" applyFont="1" applyFill="1" applyBorder="1" applyAlignment="1">
      <alignment horizontal="center" vertical="center" wrapText="1"/>
      <protection/>
    </xf>
    <xf numFmtId="49" fontId="89" fillId="3" borderId="26" xfId="139" applyNumberFormat="1" applyFont="1" applyFill="1" applyBorder="1" applyAlignment="1">
      <alignment horizontal="center" vertical="center"/>
      <protection/>
    </xf>
    <xf numFmtId="49" fontId="89" fillId="3" borderId="25" xfId="139" applyNumberFormat="1" applyFont="1" applyFill="1" applyBorder="1" applyAlignment="1">
      <alignment horizontal="center" vertical="center"/>
      <protection/>
    </xf>
    <xf numFmtId="49" fontId="0" fillId="0" borderId="0" xfId="139" applyNumberFormat="1" applyFont="1" applyFill="1" applyAlignment="1">
      <alignment horizontal="left"/>
      <protection/>
    </xf>
    <xf numFmtId="49" fontId="13" fillId="0" borderId="22" xfId="139" applyNumberFormat="1" applyFont="1" applyFill="1" applyBorder="1" applyAlignment="1">
      <alignment horizontal="center" vertical="center"/>
      <protection/>
    </xf>
    <xf numFmtId="49" fontId="6" fillId="0" borderId="35" xfId="139" applyNumberFormat="1" applyFont="1" applyFill="1" applyBorder="1" applyAlignment="1">
      <alignment horizontal="center" vertical="center" wrapText="1"/>
      <protection/>
    </xf>
    <xf numFmtId="49" fontId="6" fillId="0" borderId="36" xfId="139" applyNumberFormat="1" applyFont="1" applyFill="1" applyBorder="1" applyAlignment="1">
      <alignment horizontal="center" vertical="center" wrapText="1"/>
      <protection/>
    </xf>
    <xf numFmtId="49" fontId="6" fillId="0" borderId="24" xfId="139" applyNumberFormat="1" applyFont="1" applyFill="1" applyBorder="1" applyAlignment="1">
      <alignment horizontal="center" vertical="center" wrapText="1"/>
      <protection/>
    </xf>
    <xf numFmtId="49" fontId="6" fillId="0" borderId="40" xfId="139" applyNumberFormat="1" applyFont="1" applyFill="1" applyBorder="1" applyAlignment="1">
      <alignment horizontal="center" vertical="center" wrapText="1"/>
      <protection/>
    </xf>
    <xf numFmtId="0" fontId="82" fillId="0" borderId="41" xfId="139" applyFont="1" applyFill="1" applyBorder="1" applyAlignment="1">
      <alignment horizontal="center" vertical="center" wrapText="1"/>
      <protection/>
    </xf>
    <xf numFmtId="0" fontId="82" fillId="0" borderId="25" xfId="139" applyFont="1" applyFill="1" applyBorder="1" applyAlignment="1">
      <alignment horizontal="center" vertical="center" wrapText="1"/>
      <protection/>
    </xf>
    <xf numFmtId="49" fontId="18" fillId="0" borderId="0" xfId="139" applyNumberFormat="1" applyFont="1" applyFill="1" applyBorder="1" applyAlignment="1">
      <alignment horizontal="left"/>
      <protection/>
    </xf>
    <xf numFmtId="0" fontId="25" fillId="0" borderId="0" xfId="139" applyFont="1" applyAlignment="1">
      <alignment horizontal="center"/>
      <protection/>
    </xf>
    <xf numFmtId="0" fontId="7" fillId="0" borderId="20" xfId="139" applyFont="1" applyFill="1" applyBorder="1" applyAlignment="1">
      <alignment horizontal="center" vertical="center" wrapText="1"/>
      <protection/>
    </xf>
    <xf numFmtId="0" fontId="28" fillId="47" borderId="0" xfId="139" applyFont="1" applyFill="1" applyBorder="1" applyAlignment="1">
      <alignment horizontal="center"/>
      <protection/>
    </xf>
    <xf numFmtId="49" fontId="7" fillId="0" borderId="35" xfId="139" applyNumberFormat="1" applyFont="1" applyFill="1" applyBorder="1" applyAlignment="1">
      <alignment horizontal="center" vertical="center"/>
      <protection/>
    </xf>
    <xf numFmtId="49" fontId="7" fillId="0" borderId="36" xfId="139" applyNumberFormat="1" applyFont="1" applyFill="1" applyBorder="1" applyAlignment="1">
      <alignment horizontal="center" vertical="center"/>
      <protection/>
    </xf>
    <xf numFmtId="49" fontId="7" fillId="0" borderId="24" xfId="139" applyNumberFormat="1" applyFont="1" applyFill="1" applyBorder="1" applyAlignment="1">
      <alignment horizontal="center" vertical="center"/>
      <protection/>
    </xf>
    <xf numFmtId="49" fontId="7" fillId="0" borderId="40" xfId="139" applyNumberFormat="1" applyFont="1" applyFill="1" applyBorder="1" applyAlignment="1">
      <alignment horizontal="center" vertical="center"/>
      <protection/>
    </xf>
    <xf numFmtId="49" fontId="7" fillId="0" borderId="27" xfId="139" applyNumberFormat="1" applyFont="1" applyFill="1" applyBorder="1" applyAlignment="1">
      <alignment horizontal="center" vertical="center"/>
      <protection/>
    </xf>
    <xf numFmtId="49" fontId="7" fillId="0" borderId="37" xfId="139" applyNumberFormat="1" applyFont="1" applyFill="1" applyBorder="1" applyAlignment="1">
      <alignment horizontal="center" vertical="center"/>
      <protection/>
    </xf>
    <xf numFmtId="0" fontId="18" fillId="0" borderId="0" xfId="139" applyFont="1" applyBorder="1" applyAlignment="1">
      <alignment horizontal="left"/>
      <protection/>
    </xf>
    <xf numFmtId="0" fontId="13" fillId="0" borderId="0" xfId="139" applyFont="1" applyAlignment="1">
      <alignment horizontal="center"/>
      <protection/>
    </xf>
    <xf numFmtId="49" fontId="31" fillId="0" borderId="0" xfId="139" applyNumberFormat="1" applyFont="1" applyBorder="1" applyAlignment="1">
      <alignment horizontal="justify" vertical="justify" wrapText="1"/>
      <protection/>
    </xf>
    <xf numFmtId="0" fontId="14" fillId="0" borderId="0" xfId="139" applyNumberFormat="1" applyFont="1" applyAlignment="1">
      <alignment horizontal="center"/>
      <protection/>
    </xf>
    <xf numFmtId="0" fontId="33" fillId="0" borderId="0" xfId="139" applyNumberFormat="1" applyFont="1" applyAlignment="1">
      <alignment horizontal="center"/>
      <protection/>
    </xf>
    <xf numFmtId="0" fontId="23" fillId="0" borderId="0" xfId="139" applyNumberFormat="1" applyFont="1" applyAlignment="1">
      <alignment horizontal="center"/>
      <protection/>
    </xf>
    <xf numFmtId="49" fontId="25" fillId="47" borderId="42" xfId="0" applyNumberFormat="1" applyFont="1" applyFill="1" applyBorder="1" applyAlignment="1">
      <alignment horizontal="center" vertical="center"/>
    </xf>
    <xf numFmtId="49" fontId="25" fillId="47" borderId="43" xfId="0" applyNumberFormat="1" applyFont="1" applyFill="1" applyBorder="1" applyAlignment="1">
      <alignment horizontal="center" vertical="center"/>
    </xf>
    <xf numFmtId="49" fontId="100" fillId="47" borderId="26" xfId="0" applyNumberFormat="1" applyFont="1" applyFill="1" applyBorder="1" applyAlignment="1">
      <alignment horizontal="left"/>
    </xf>
    <xf numFmtId="49" fontId="100" fillId="47" borderId="41" xfId="0" applyNumberFormat="1" applyFont="1" applyFill="1" applyBorder="1" applyAlignment="1">
      <alignment horizontal="left"/>
    </xf>
    <xf numFmtId="49" fontId="100" fillId="47" borderId="25" xfId="0" applyNumberFormat="1" applyFont="1" applyFill="1" applyBorder="1" applyAlignment="1">
      <alignment horizontal="left"/>
    </xf>
    <xf numFmtId="0" fontId="104" fillId="0" borderId="0" xfId="0" applyNumberFormat="1" applyFont="1" applyFill="1" applyAlignment="1" applyProtection="1">
      <alignment horizontal="left" indent="3"/>
      <protection locked="0"/>
    </xf>
    <xf numFmtId="0" fontId="18" fillId="0" borderId="0" xfId="0" applyNumberFormat="1" applyFont="1" applyFill="1" applyAlignment="1" applyProtection="1">
      <alignment horizontal="left" indent="3"/>
      <protection locked="0"/>
    </xf>
    <xf numFmtId="49" fontId="7" fillId="0" borderId="20" xfId="0" applyNumberFormat="1" applyFont="1" applyFill="1" applyBorder="1" applyAlignment="1" applyProtection="1">
      <alignment horizontal="center" vertical="center" wrapText="1"/>
      <protection/>
    </xf>
    <xf numFmtId="49" fontId="141" fillId="0" borderId="0" xfId="0" applyNumberFormat="1" applyFont="1" applyFill="1" applyAlignment="1" applyProtection="1">
      <alignment horizontal="center"/>
      <protection/>
    </xf>
    <xf numFmtId="49" fontId="18" fillId="0" borderId="0" xfId="0" applyNumberFormat="1" applyFont="1" applyFill="1" applyBorder="1" applyAlignment="1" applyProtection="1">
      <alignment horizontal="center" vertical="center"/>
      <protection/>
    </xf>
    <xf numFmtId="0" fontId="0" fillId="0" borderId="0" xfId="0" applyNumberFormat="1" applyFont="1" applyFill="1" applyAlignment="1" applyProtection="1">
      <alignment horizontal="center" wrapText="1"/>
      <protection locked="0"/>
    </xf>
    <xf numFmtId="0" fontId="0" fillId="0" borderId="0" xfId="0" applyNumberFormat="1" applyFont="1" applyFill="1" applyAlignment="1" applyProtection="1">
      <alignment horizontal="center"/>
      <protection locked="0"/>
    </xf>
    <xf numFmtId="0" fontId="0" fillId="0" borderId="0" xfId="0" applyNumberFormat="1" applyFont="1" applyFill="1" applyAlignment="1" applyProtection="1">
      <alignment horizontal="center"/>
      <protection locked="0"/>
    </xf>
    <xf numFmtId="0" fontId="70" fillId="0" borderId="0" xfId="0" applyNumberFormat="1" applyFont="1" applyFill="1" applyAlignment="1" applyProtection="1">
      <alignment horizontal="center"/>
      <protection locked="0"/>
    </xf>
    <xf numFmtId="49" fontId="4" fillId="0" borderId="0" xfId="0" applyNumberFormat="1" applyFont="1" applyFill="1" applyAlignment="1" applyProtection="1">
      <alignment horizontal="left"/>
      <protection/>
    </xf>
    <xf numFmtId="49" fontId="14" fillId="0" borderId="0" xfId="0" applyNumberFormat="1" applyFont="1" applyFill="1" applyAlignment="1" applyProtection="1">
      <alignment horizontal="center"/>
      <protection/>
    </xf>
    <xf numFmtId="49" fontId="14" fillId="0" borderId="0" xfId="0" applyNumberFormat="1" applyFont="1" applyFill="1" applyAlignment="1" applyProtection="1">
      <alignment horizontal="center" wrapText="1"/>
      <protection/>
    </xf>
    <xf numFmtId="0" fontId="33" fillId="0" borderId="0" xfId="0" applyNumberFormat="1" applyFont="1" applyFill="1" applyAlignment="1" applyProtection="1">
      <alignment horizontal="center"/>
      <protection/>
    </xf>
    <xf numFmtId="1" fontId="7" fillId="0" borderId="20" xfId="0" applyNumberFormat="1" applyFont="1" applyFill="1" applyBorder="1" applyAlignment="1" applyProtection="1">
      <alignment horizontal="center" vertical="center"/>
      <protection/>
    </xf>
    <xf numFmtId="0" fontId="31" fillId="0" borderId="19" xfId="0" applyNumberFormat="1" applyFont="1" applyFill="1" applyBorder="1" applyAlignment="1" applyProtection="1">
      <alignment horizontal="center" wrapText="1"/>
      <protection locked="0"/>
    </xf>
    <xf numFmtId="0" fontId="7" fillId="0" borderId="0" xfId="0" applyNumberFormat="1" applyFont="1" applyFill="1" applyAlignment="1" applyProtection="1">
      <alignment horizontal="center" wrapText="1"/>
      <protection locked="0"/>
    </xf>
    <xf numFmtId="0" fontId="28" fillId="0" borderId="0" xfId="0" applyNumberFormat="1" applyFont="1" applyFill="1" applyAlignment="1" applyProtection="1">
      <alignment horizontal="center"/>
      <protection locked="0"/>
    </xf>
    <xf numFmtId="0" fontId="28" fillId="0" borderId="0" xfId="0" applyNumberFormat="1" applyFont="1" applyFill="1" applyAlignment="1" applyProtection="1">
      <alignment horizontal="left"/>
      <protection locked="0"/>
    </xf>
    <xf numFmtId="0" fontId="28" fillId="0" borderId="0" xfId="0" applyNumberFormat="1" applyFont="1" applyFill="1" applyAlignment="1" applyProtection="1">
      <alignment horizontal="center" wrapText="1"/>
      <protection locked="0"/>
    </xf>
    <xf numFmtId="0" fontId="25" fillId="0" borderId="0" xfId="0" applyNumberFormat="1" applyFont="1" applyFill="1" applyBorder="1" applyAlignment="1" applyProtection="1">
      <alignment horizontal="center" vertical="center"/>
      <protection locked="0"/>
    </xf>
    <xf numFmtId="0" fontId="25" fillId="0" borderId="0" xfId="0" applyNumberFormat="1" applyFont="1" applyFill="1" applyBorder="1" applyAlignment="1" applyProtection="1">
      <alignment horizontal="center" wrapText="1"/>
      <protection locked="0"/>
    </xf>
    <xf numFmtId="0" fontId="28" fillId="0" borderId="19" xfId="0" applyNumberFormat="1" applyFont="1" applyFill="1" applyBorder="1" applyAlignment="1" applyProtection="1">
      <alignment horizontal="center" vertical="center"/>
      <protection locked="0"/>
    </xf>
    <xf numFmtId="0" fontId="7" fillId="0" borderId="0" xfId="0" applyNumberFormat="1" applyFont="1" applyFill="1" applyBorder="1" applyAlignment="1" applyProtection="1">
      <alignment horizontal="left" wrapText="1"/>
      <protection/>
    </xf>
    <xf numFmtId="49" fontId="7" fillId="0" borderId="26" xfId="0" applyNumberFormat="1"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left" wrapText="1"/>
      <protection/>
    </xf>
    <xf numFmtId="0" fontId="25" fillId="0" borderId="0" xfId="0" applyNumberFormat="1" applyFont="1" applyFill="1" applyAlignment="1" applyProtection="1">
      <alignment horizontal="center"/>
      <protection locked="0"/>
    </xf>
    <xf numFmtId="49" fontId="16" fillId="0" borderId="39" xfId="0" applyNumberFormat="1" applyFont="1" applyFill="1" applyBorder="1" applyAlignment="1" applyProtection="1">
      <alignment horizontal="center" vertical="center" wrapText="1"/>
      <protection/>
    </xf>
    <xf numFmtId="49" fontId="16" fillId="0" borderId="20" xfId="0" applyNumberFormat="1" applyFont="1" applyFill="1" applyBorder="1" applyAlignment="1" applyProtection="1">
      <alignment horizontal="center" vertical="center" wrapText="1"/>
      <protection/>
    </xf>
    <xf numFmtId="49" fontId="7" fillId="0" borderId="24" xfId="0" applyNumberFormat="1" applyFont="1" applyFill="1" applyBorder="1" applyAlignment="1" applyProtection="1">
      <alignment horizontal="center" wrapText="1"/>
      <protection locked="0"/>
    </xf>
    <xf numFmtId="0" fontId="7" fillId="0" borderId="20" xfId="0" applyNumberFormat="1" applyFont="1" applyFill="1" applyBorder="1" applyAlignment="1" applyProtection="1">
      <alignment horizontal="center" vertical="center" wrapText="1"/>
      <protection locked="0"/>
    </xf>
    <xf numFmtId="49" fontId="7" fillId="0" borderId="20" xfId="0" applyNumberFormat="1" applyFont="1" applyFill="1" applyBorder="1" applyAlignment="1" applyProtection="1">
      <alignment horizontal="center" vertical="center" wrapText="1"/>
      <protection locked="0"/>
    </xf>
    <xf numFmtId="49" fontId="7" fillId="0" borderId="39"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28" fillId="0" borderId="0" xfId="0" applyNumberFormat="1" applyFont="1" applyFill="1" applyBorder="1" applyAlignment="1" applyProtection="1">
      <alignment horizontal="center" vertical="center"/>
      <protection locked="0"/>
    </xf>
    <xf numFmtId="49" fontId="25" fillId="0" borderId="0" xfId="0" applyNumberFormat="1" applyFont="1" applyFill="1" applyAlignment="1" applyProtection="1">
      <alignment horizontal="center"/>
      <protection locked="0"/>
    </xf>
    <xf numFmtId="49" fontId="25" fillId="0" borderId="0" xfId="0" applyNumberFormat="1" applyFont="1" applyFill="1" applyBorder="1" applyAlignment="1" applyProtection="1">
      <alignment horizontal="center"/>
      <protection locked="0"/>
    </xf>
    <xf numFmtId="49" fontId="18" fillId="0" borderId="0" xfId="0" applyNumberFormat="1" applyFont="1" applyFill="1" applyBorder="1" applyAlignment="1" applyProtection="1">
      <alignment horizontal="center"/>
      <protection/>
    </xf>
    <xf numFmtId="49" fontId="0" fillId="0" borderId="0" xfId="0" applyNumberFormat="1" applyFont="1" applyFill="1" applyAlignment="1" applyProtection="1">
      <alignment horizontal="left"/>
      <protection/>
    </xf>
    <xf numFmtId="49" fontId="0" fillId="0" borderId="0" xfId="0" applyNumberFormat="1" applyFont="1" applyFill="1" applyAlignment="1" applyProtection="1">
      <alignment horizontal="left"/>
      <protection/>
    </xf>
    <xf numFmtId="0" fontId="3" fillId="0" borderId="0" xfId="0" applyNumberFormat="1" applyFont="1" applyFill="1" applyBorder="1" applyAlignment="1" applyProtection="1">
      <alignment horizontal="left" wrapText="1"/>
      <protection/>
    </xf>
    <xf numFmtId="49" fontId="3" fillId="0" borderId="0" xfId="0" applyNumberFormat="1" applyFont="1" applyFill="1" applyBorder="1" applyAlignment="1" applyProtection="1">
      <alignment horizontal="left" wrapText="1"/>
      <protection/>
    </xf>
    <xf numFmtId="49" fontId="3" fillId="0" borderId="20" xfId="0" applyNumberFormat="1" applyFont="1" applyFill="1" applyBorder="1" applyAlignment="1" applyProtection="1">
      <alignment horizontal="center" vertical="center" wrapText="1"/>
      <protection/>
    </xf>
    <xf numFmtId="49" fontId="21" fillId="0" borderId="20"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horizontal="left"/>
      <protection/>
    </xf>
    <xf numFmtId="0" fontId="0" fillId="0" borderId="0" xfId="0" applyNumberFormat="1" applyFont="1" applyFill="1" applyAlignment="1" applyProtection="1">
      <alignment horizontal="center"/>
      <protection locked="0"/>
    </xf>
    <xf numFmtId="0" fontId="0" fillId="0" borderId="0" xfId="0" applyNumberFormat="1" applyFill="1" applyAlignment="1" applyProtection="1">
      <alignment horizontal="center"/>
      <protection locked="0"/>
    </xf>
    <xf numFmtId="0" fontId="31" fillId="0" borderId="0" xfId="0" applyNumberFormat="1" applyFont="1" applyFill="1" applyAlignment="1" applyProtection="1">
      <alignment horizontal="center"/>
      <protection locked="0"/>
    </xf>
    <xf numFmtId="0" fontId="0" fillId="50"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49" fontId="7" fillId="0" borderId="26" xfId="0" applyNumberFormat="1" applyFont="1" applyFill="1" applyBorder="1" applyAlignment="1" applyProtection="1">
      <alignment horizontal="left" vertical="center"/>
      <protection/>
    </xf>
    <xf numFmtId="49" fontId="7" fillId="0" borderId="25" xfId="0" applyNumberFormat="1" applyFont="1" applyFill="1" applyBorder="1" applyAlignment="1" applyProtection="1">
      <alignment horizontal="left" vertical="center"/>
      <protection/>
    </xf>
    <xf numFmtId="49" fontId="3" fillId="0" borderId="21" xfId="0" applyNumberFormat="1" applyFont="1" applyFill="1" applyBorder="1" applyAlignment="1" applyProtection="1">
      <alignment horizontal="center" vertical="center" wrapText="1"/>
      <protection locked="0"/>
    </xf>
    <xf numFmtId="49" fontId="3" fillId="0" borderId="23" xfId="0" applyNumberFormat="1" applyFont="1" applyFill="1" applyBorder="1" applyAlignment="1" applyProtection="1">
      <alignment horizontal="center" vertical="center" wrapText="1"/>
      <protection locked="0"/>
    </xf>
    <xf numFmtId="49" fontId="3" fillId="0" borderId="20" xfId="0" applyNumberFormat="1" applyFont="1" applyFill="1" applyBorder="1" applyAlignment="1" applyProtection="1">
      <alignment horizontal="center" vertical="center"/>
      <protection/>
    </xf>
    <xf numFmtId="49" fontId="3" fillId="0" borderId="26" xfId="0" applyNumberFormat="1" applyFont="1" applyFill="1" applyBorder="1" applyAlignment="1" applyProtection="1">
      <alignment horizontal="center" vertical="center"/>
      <protection/>
    </xf>
    <xf numFmtId="49" fontId="3" fillId="0" borderId="41" xfId="0" applyNumberFormat="1" applyFont="1" applyFill="1" applyBorder="1" applyAlignment="1" applyProtection="1">
      <alignment horizontal="center" vertical="center"/>
      <protection/>
    </xf>
    <xf numFmtId="49" fontId="3" fillId="0" borderId="25" xfId="0" applyNumberFormat="1" applyFont="1" applyFill="1" applyBorder="1" applyAlignment="1" applyProtection="1">
      <alignment horizontal="center" vertical="center"/>
      <protection/>
    </xf>
    <xf numFmtId="194" fontId="7" fillId="0" borderId="20" xfId="96" applyNumberFormat="1" applyFont="1" applyFill="1" applyBorder="1" applyAlignment="1" applyProtection="1">
      <alignment horizontal="center" vertical="center"/>
      <protection locked="0"/>
    </xf>
    <xf numFmtId="0" fontId="4" fillId="0" borderId="20" xfId="0" applyNumberFormat="1" applyFont="1" applyFill="1" applyBorder="1" applyAlignment="1" applyProtection="1">
      <alignment horizontal="center" vertical="center"/>
      <protection/>
    </xf>
    <xf numFmtId="9" fontId="4" fillId="0" borderId="20" xfId="146" applyFont="1" applyFill="1" applyBorder="1" applyAlignment="1" applyProtection="1">
      <alignment horizontal="center" vertical="center"/>
      <protection locked="0"/>
    </xf>
    <xf numFmtId="9" fontId="7" fillId="0" borderId="20" xfId="0" applyNumberFormat="1" applyFont="1" applyFill="1" applyBorder="1" applyAlignment="1" applyProtection="1">
      <alignment horizontal="center" vertical="center"/>
      <protection locked="0"/>
    </xf>
    <xf numFmtId="0" fontId="7" fillId="0" borderId="20" xfId="0" applyNumberFormat="1" applyFont="1" applyFill="1" applyBorder="1" applyAlignment="1" applyProtection="1">
      <alignment horizontal="center" vertical="center"/>
      <protection locked="0"/>
    </xf>
  </cellXfs>
  <cellStyles count="145">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urrency" xfId="99"/>
    <cellStyle name="Currency [0]" xfId="100"/>
    <cellStyle name="Explanatory Text" xfId="101"/>
    <cellStyle name="Explanatory Text 2" xfId="102"/>
    <cellStyle name="Explanatory Text 3" xfId="103"/>
    <cellStyle name="Followed Hyperlink" xfId="104"/>
    <cellStyle name="Good" xfId="105"/>
    <cellStyle name="Good 2" xfId="106"/>
    <cellStyle name="Good 3" xfId="107"/>
    <cellStyle name="Heading 1" xfId="108"/>
    <cellStyle name="Heading 1 2" xfId="109"/>
    <cellStyle name="Heading 1 3" xfId="110"/>
    <cellStyle name="Heading 2" xfId="111"/>
    <cellStyle name="Heading 2 2" xfId="112"/>
    <cellStyle name="Heading 2 3" xfId="113"/>
    <cellStyle name="Heading 3" xfId="114"/>
    <cellStyle name="Heading 3 2" xfId="115"/>
    <cellStyle name="Heading 3 3" xfId="116"/>
    <cellStyle name="Heading 4" xfId="117"/>
    <cellStyle name="Heading 4 2" xfId="118"/>
    <cellStyle name="Heading 4 3" xfId="119"/>
    <cellStyle name="Hyperlink" xfId="120"/>
    <cellStyle name="Input" xfId="121"/>
    <cellStyle name="Input 2" xfId="122"/>
    <cellStyle name="Input 3" xfId="123"/>
    <cellStyle name="Linked Cell" xfId="124"/>
    <cellStyle name="Linked Cell 2" xfId="125"/>
    <cellStyle name="Linked Cell 3" xfId="126"/>
    <cellStyle name="Neutral" xfId="127"/>
    <cellStyle name="Neutral 2" xfId="128"/>
    <cellStyle name="Neutral 3" xfId="129"/>
    <cellStyle name="Normal 2" xfId="130"/>
    <cellStyle name="Normal 2 2" xfId="131"/>
    <cellStyle name="Normal 3" xfId="132"/>
    <cellStyle name="Normal 4" xfId="133"/>
    <cellStyle name="Normal 5" xfId="134"/>
    <cellStyle name="Normal_1. (Goc) THONG KE TT01 Toàn tỉnh Hoa Binh 6 tháng 2013" xfId="135"/>
    <cellStyle name="Normal_1. (Goc) THONG KE TT01 Toàn tỉnh Hoa Binh 6 tháng 2013 2_Tổng hợp, so sánh Kết quả thi hành án dân sự 04 tháng với các chỉ tiêu, nhiệm vụ năm 2017" xfId="136"/>
    <cellStyle name="Normal_19 bieu m nhapcong thuc da sao 11 don vi " xfId="137"/>
    <cellStyle name="Normal_Bieu 8 - Bieu 19 toan tinh" xfId="138"/>
    <cellStyle name="Normal_Bieu mau TK tu 11 den 19 (ban phat hanh)" xfId="139"/>
    <cellStyle name="Note" xfId="140"/>
    <cellStyle name="Note 2" xfId="141"/>
    <cellStyle name="Note 3" xfId="142"/>
    <cellStyle name="Output" xfId="143"/>
    <cellStyle name="Output 2" xfId="144"/>
    <cellStyle name="Output 3" xfId="145"/>
    <cellStyle name="Percent" xfId="146"/>
    <cellStyle name="Percent 2" xfId="147"/>
    <cellStyle name="Percent 2 2" xfId="148"/>
    <cellStyle name="Percent 3" xfId="149"/>
    <cellStyle name="Title" xfId="150"/>
    <cellStyle name="Title 2" xfId="151"/>
    <cellStyle name="Title 3" xfId="152"/>
    <cellStyle name="Total" xfId="153"/>
    <cellStyle name="Total 2" xfId="154"/>
    <cellStyle name="Total 3" xfId="155"/>
    <cellStyle name="Warning Text" xfId="156"/>
    <cellStyle name="Warning Text 2" xfId="157"/>
    <cellStyle name="Warning Text 3" xfId="158"/>
  </cellStyles>
  <dxfs count="14">
    <dxf/>
    <dxf>
      <fill>
        <patternFill>
          <bgColor rgb="FFFFFF00"/>
        </patternFill>
      </fill>
    </dxf>
    <dxf>
      <fill>
        <patternFill>
          <bgColor rgb="FFFF0000"/>
        </patternFill>
      </fill>
    </dxf>
    <dxf>
      <font>
        <color rgb="FF9C0006"/>
      </font>
    </dxf>
    <dxf>
      <font>
        <color rgb="FF9C0006"/>
      </font>
    </dxf>
    <dxf>
      <fill>
        <patternFill>
          <bgColor rgb="FFFF0000"/>
        </patternFill>
      </fill>
    </dxf>
    <dxf>
      <font>
        <color rgb="FF9C0006"/>
      </font>
    </dxf>
    <dxf>
      <fill>
        <patternFill>
          <bgColor indexed="10"/>
        </patternFill>
      </fill>
    </dxf>
    <dxf/>
    <dxf>
      <fill>
        <patternFill>
          <bgColor indexed="10"/>
        </patternFill>
      </fill>
    </dxf>
    <dxf>
      <fill>
        <patternFill>
          <bgColor indexed="10"/>
        </patternFill>
      </fill>
    </dxf>
    <dxf/>
    <dxf>
      <fill>
        <patternFill>
          <bgColor indexed="10"/>
        </patternFill>
      </fill>
    </dxf>
    <dxf>
      <font>
        <color rgb="FF9C00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externalLink" Target="externalLinks/externalLink6.xml" /><Relationship Id="rId26" Type="http://schemas.openxmlformats.org/officeDocument/2006/relationships/externalLink" Target="externalLinks/externalLink7.xml" /><Relationship Id="rId27" Type="http://schemas.openxmlformats.org/officeDocument/2006/relationships/externalLink" Target="externalLinks/externalLink8.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0</xdr:row>
      <xdr:rowOff>0</xdr:rowOff>
    </xdr:from>
    <xdr:ext cx="85725" cy="247650"/>
    <xdr:sp fLocksText="0">
      <xdr:nvSpPr>
        <xdr:cNvPr id="1" name="Text Box 1"/>
        <xdr:cNvSpPr txBox="1">
          <a:spLocks noChangeArrowheads="1"/>
        </xdr:cNvSpPr>
      </xdr:nvSpPr>
      <xdr:spPr>
        <a:xfrm>
          <a:off x="2381250" y="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0</xdr:row>
      <xdr:rowOff>0</xdr:rowOff>
    </xdr:from>
    <xdr:ext cx="85725" cy="247650"/>
    <xdr:sp fLocksText="0">
      <xdr:nvSpPr>
        <xdr:cNvPr id="2" name="Text Box 1"/>
        <xdr:cNvSpPr txBox="1">
          <a:spLocks noChangeArrowheads="1"/>
        </xdr:cNvSpPr>
      </xdr:nvSpPr>
      <xdr:spPr>
        <a:xfrm>
          <a:off x="2381250" y="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0</xdr:row>
      <xdr:rowOff>0</xdr:rowOff>
    </xdr:from>
    <xdr:ext cx="85725" cy="247650"/>
    <xdr:sp fLocksText="0">
      <xdr:nvSpPr>
        <xdr:cNvPr id="3" name="Text Box 1"/>
        <xdr:cNvSpPr txBox="1">
          <a:spLocks noChangeArrowheads="1"/>
        </xdr:cNvSpPr>
      </xdr:nvSpPr>
      <xdr:spPr>
        <a:xfrm>
          <a:off x="2381250" y="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0</xdr:row>
      <xdr:rowOff>0</xdr:rowOff>
    </xdr:from>
    <xdr:ext cx="85725" cy="247650"/>
    <xdr:sp fLocksText="0">
      <xdr:nvSpPr>
        <xdr:cNvPr id="4" name="Text Box 1"/>
        <xdr:cNvSpPr txBox="1">
          <a:spLocks noChangeArrowheads="1"/>
        </xdr:cNvSpPr>
      </xdr:nvSpPr>
      <xdr:spPr>
        <a:xfrm>
          <a:off x="2381250" y="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4</xdr:col>
      <xdr:colOff>723900</xdr:colOff>
      <xdr:row>22</xdr:row>
      <xdr:rowOff>142875</xdr:rowOff>
    </xdr:from>
    <xdr:to>
      <xdr:col>16</xdr:col>
      <xdr:colOff>19050</xdr:colOff>
      <xdr:row>22</xdr:row>
      <xdr:rowOff>161925</xdr:rowOff>
    </xdr:to>
    <xdr:sp>
      <xdr:nvSpPr>
        <xdr:cNvPr id="5" name="Line 203"/>
        <xdr:cNvSpPr>
          <a:spLocks/>
        </xdr:cNvSpPr>
      </xdr:nvSpPr>
      <xdr:spPr>
        <a:xfrm flipV="1">
          <a:off x="3105150" y="7886700"/>
          <a:ext cx="7343775"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7621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7621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6002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6002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6002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6002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7621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7621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F:\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UY%20THONG%20KE\TH&#7888;NG%20K&#202;%20THADS%202016\12%20thang%20nam%202016\Cao%20Bang%20bao%20cao%20ket%20qua%20THA%2012%20thang%20nam%202016%20(chu&#7849;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3"/>
      <sheetName val="14"/>
      <sheetName val="15"/>
      <sheetName val="16"/>
      <sheetName val="17"/>
      <sheetName val="18"/>
      <sheetName val="19"/>
    </sheetNames>
    <sheetDataSet>
      <sheetData sheetId="11">
        <row r="3">
          <cell r="B3" t="str">
            <v>12 tháng / năm 2016</v>
          </cell>
        </row>
        <row r="4">
          <cell r="B4" t="str">
            <v>CTHADS tỉnh Cao Bằng</v>
          </cell>
        </row>
        <row r="5">
          <cell r="B5" t="str">
            <v>Đinh Ba Duy</v>
          </cell>
        </row>
        <row r="6">
          <cell r="B6" t="str">
            <v>Nông Tiến Dũng</v>
          </cell>
        </row>
        <row r="7">
          <cell r="B7" t="str">
            <v>PHÓ CỤC TRƯỞNG</v>
          </cell>
        </row>
        <row r="8">
          <cell r="B8" t="str">
            <v>Cao Bằng, ngày  05  tháng 10 năm 2016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506" t="s">
        <v>26</v>
      </c>
      <c r="B1" s="506"/>
      <c r="C1" s="503" t="s">
        <v>70</v>
      </c>
      <c r="D1" s="503"/>
      <c r="E1" s="503"/>
      <c r="F1" s="507" t="s">
        <v>66</v>
      </c>
      <c r="G1" s="507"/>
      <c r="H1" s="507"/>
    </row>
    <row r="2" spans="1:8" ht="33.75" customHeight="1">
      <c r="A2" s="508" t="s">
        <v>73</v>
      </c>
      <c r="B2" s="508"/>
      <c r="C2" s="503"/>
      <c r="D2" s="503"/>
      <c r="E2" s="503"/>
      <c r="F2" s="500" t="s">
        <v>67</v>
      </c>
      <c r="G2" s="500"/>
      <c r="H2" s="500"/>
    </row>
    <row r="3" spans="1:8" ht="19.5" customHeight="1">
      <c r="A3" s="6" t="s">
        <v>61</v>
      </c>
      <c r="B3" s="6"/>
      <c r="C3" s="24"/>
      <c r="D3" s="24"/>
      <c r="E3" s="24"/>
      <c r="F3" s="500" t="s">
        <v>68</v>
      </c>
      <c r="G3" s="500"/>
      <c r="H3" s="500"/>
    </row>
    <row r="4" spans="1:8" s="7" customFormat="1" ht="19.5" customHeight="1">
      <c r="A4" s="6"/>
      <c r="B4" s="6"/>
      <c r="D4" s="8"/>
      <c r="F4" s="9" t="s">
        <v>69</v>
      </c>
      <c r="G4" s="9"/>
      <c r="H4" s="9"/>
    </row>
    <row r="5" spans="1:8" s="23" customFormat="1" ht="36" customHeight="1">
      <c r="A5" s="519" t="s">
        <v>53</v>
      </c>
      <c r="B5" s="520"/>
      <c r="C5" s="523" t="s">
        <v>64</v>
      </c>
      <c r="D5" s="524"/>
      <c r="E5" s="525" t="s">
        <v>63</v>
      </c>
      <c r="F5" s="525"/>
      <c r="G5" s="525"/>
      <c r="H5" s="502"/>
    </row>
    <row r="6" spans="1:8" s="23" customFormat="1" ht="20.25" customHeight="1">
      <c r="A6" s="521"/>
      <c r="B6" s="522"/>
      <c r="C6" s="504" t="s">
        <v>3</v>
      </c>
      <c r="D6" s="504" t="s">
        <v>71</v>
      </c>
      <c r="E6" s="501" t="s">
        <v>65</v>
      </c>
      <c r="F6" s="502"/>
      <c r="G6" s="501" t="s">
        <v>72</v>
      </c>
      <c r="H6" s="502"/>
    </row>
    <row r="7" spans="1:8" s="23" customFormat="1" ht="52.5" customHeight="1">
      <c r="A7" s="521"/>
      <c r="B7" s="522"/>
      <c r="C7" s="505"/>
      <c r="D7" s="505"/>
      <c r="E7" s="5" t="s">
        <v>3</v>
      </c>
      <c r="F7" s="5" t="s">
        <v>9</v>
      </c>
      <c r="G7" s="5" t="s">
        <v>3</v>
      </c>
      <c r="H7" s="5" t="s">
        <v>9</v>
      </c>
    </row>
    <row r="8" spans="1:8" ht="15" customHeight="1">
      <c r="A8" s="510" t="s">
        <v>6</v>
      </c>
      <c r="B8" s="511"/>
      <c r="C8" s="10">
        <v>1</v>
      </c>
      <c r="D8" s="10" t="s">
        <v>44</v>
      </c>
      <c r="E8" s="10" t="s">
        <v>45</v>
      </c>
      <c r="F8" s="10" t="s">
        <v>54</v>
      </c>
      <c r="G8" s="10" t="s">
        <v>55</v>
      </c>
      <c r="H8" s="10" t="s">
        <v>56</v>
      </c>
    </row>
    <row r="9" spans="1:8" ht="26.25" customHeight="1">
      <c r="A9" s="512" t="s">
        <v>33</v>
      </c>
      <c r="B9" s="513"/>
      <c r="C9" s="10"/>
      <c r="D9" s="10"/>
      <c r="E9" s="10"/>
      <c r="F9" s="10"/>
      <c r="G9" s="10"/>
      <c r="H9" s="10"/>
    </row>
    <row r="10" spans="1:8" ht="24.75" customHeight="1">
      <c r="A10" s="11" t="s">
        <v>0</v>
      </c>
      <c r="B10" s="12" t="s">
        <v>10</v>
      </c>
      <c r="C10" s="4"/>
      <c r="D10" s="13"/>
      <c r="E10" s="13"/>
      <c r="F10" s="13"/>
      <c r="G10" s="13"/>
      <c r="H10" s="13"/>
    </row>
    <row r="11" spans="1:8" ht="24.75" customHeight="1">
      <c r="A11" s="14" t="s">
        <v>1</v>
      </c>
      <c r="B11" s="15" t="s">
        <v>11</v>
      </c>
      <c r="C11" s="4"/>
      <c r="D11" s="13"/>
      <c r="E11" s="13"/>
      <c r="F11" s="13"/>
      <c r="G11" s="13"/>
      <c r="H11" s="13"/>
    </row>
    <row r="12" spans="1:8" ht="24.75" customHeight="1">
      <c r="A12" s="16" t="s">
        <v>43</v>
      </c>
      <c r="B12" s="4" t="s">
        <v>12</v>
      </c>
      <c r="C12" s="4"/>
      <c r="D12" s="13"/>
      <c r="E12" s="13"/>
      <c r="F12" s="13"/>
      <c r="G12" s="13"/>
      <c r="H12" s="13"/>
    </row>
    <row r="13" spans="1:8" ht="24.75" customHeight="1">
      <c r="A13" s="16" t="s">
        <v>44</v>
      </c>
      <c r="B13" s="4" t="s">
        <v>12</v>
      </c>
      <c r="C13" s="4"/>
      <c r="D13" s="13"/>
      <c r="E13" s="13"/>
      <c r="F13" s="13"/>
      <c r="G13" s="13"/>
      <c r="H13" s="13"/>
    </row>
    <row r="14" spans="1:8" ht="24.75" customHeight="1">
      <c r="A14" s="16" t="s">
        <v>45</v>
      </c>
      <c r="B14" s="4" t="s">
        <v>12</v>
      </c>
      <c r="C14" s="4"/>
      <c r="D14" s="13"/>
      <c r="E14" s="13"/>
      <c r="F14" s="13"/>
      <c r="G14" s="13"/>
      <c r="H14" s="13"/>
    </row>
    <row r="15" spans="1:8" ht="24.75" customHeight="1">
      <c r="A15" s="16" t="s">
        <v>18</v>
      </c>
      <c r="B15" s="25" t="s">
        <v>18</v>
      </c>
      <c r="C15" s="17"/>
      <c r="D15" s="18"/>
      <c r="E15" s="18"/>
      <c r="F15" s="18"/>
      <c r="G15" s="18"/>
      <c r="H15" s="18"/>
    </row>
    <row r="16" spans="2:8" ht="16.5" customHeight="1">
      <c r="B16" s="514" t="s">
        <v>52</v>
      </c>
      <c r="C16" s="514"/>
      <c r="D16" s="26"/>
      <c r="E16" s="516" t="s">
        <v>19</v>
      </c>
      <c r="F16" s="516"/>
      <c r="G16" s="516"/>
      <c r="H16" s="516"/>
    </row>
    <row r="17" spans="2:8" ht="15.75" customHeight="1">
      <c r="B17" s="514"/>
      <c r="C17" s="514"/>
      <c r="D17" s="26"/>
      <c r="E17" s="517" t="s">
        <v>38</v>
      </c>
      <c r="F17" s="517"/>
      <c r="G17" s="517"/>
      <c r="H17" s="517"/>
    </row>
    <row r="18" spans="2:8" s="27" customFormat="1" ht="15.75" customHeight="1">
      <c r="B18" s="514"/>
      <c r="C18" s="514"/>
      <c r="D18" s="28"/>
      <c r="E18" s="518" t="s">
        <v>51</v>
      </c>
      <c r="F18" s="518"/>
      <c r="G18" s="518"/>
      <c r="H18" s="518"/>
    </row>
    <row r="20" ht="15.75">
      <c r="B20" s="19"/>
    </row>
    <row r="22" ht="15.75" hidden="1">
      <c r="A22" s="20" t="s">
        <v>41</v>
      </c>
    </row>
    <row r="23" spans="1:3" ht="15.75" hidden="1">
      <c r="A23" s="21"/>
      <c r="B23" s="515" t="s">
        <v>46</v>
      </c>
      <c r="C23" s="515"/>
    </row>
    <row r="24" spans="1:8" ht="15.75" customHeight="1" hidden="1">
      <c r="A24" s="22" t="s">
        <v>25</v>
      </c>
      <c r="B24" s="509" t="s">
        <v>49</v>
      </c>
      <c r="C24" s="509"/>
      <c r="D24" s="22"/>
      <c r="E24" s="22"/>
      <c r="F24" s="22"/>
      <c r="G24" s="22"/>
      <c r="H24" s="22"/>
    </row>
    <row r="25" spans="1:8" ht="15" customHeight="1" hidden="1">
      <c r="A25" s="22"/>
      <c r="B25" s="509" t="s">
        <v>50</v>
      </c>
      <c r="C25" s="509"/>
      <c r="D25" s="509"/>
      <c r="E25" s="22"/>
      <c r="F25" s="22"/>
      <c r="G25" s="22"/>
      <c r="H25" s="22"/>
    </row>
    <row r="26" spans="2:3" ht="15.75">
      <c r="B26" s="23"/>
      <c r="C26" s="23"/>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F3:H3"/>
    <mergeCell ref="G6:H6"/>
    <mergeCell ref="C1:E2"/>
    <mergeCell ref="C6:C7"/>
    <mergeCell ref="A1:B1"/>
    <mergeCell ref="F1:H1"/>
    <mergeCell ref="A2:B2"/>
    <mergeCell ref="F2:H2"/>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5" customWidth="1"/>
    <col min="2" max="2" width="23.625" style="323" customWidth="1"/>
    <col min="3" max="3" width="9.25390625" style="323" customWidth="1"/>
    <col min="4" max="4" width="15.375" style="323" customWidth="1"/>
    <col min="5" max="5" width="8.375" style="323" customWidth="1"/>
    <col min="6" max="6" width="10.75390625" style="323" customWidth="1"/>
    <col min="7" max="7" width="8.25390625" style="323" customWidth="1"/>
    <col min="8" max="8" width="9.875" style="323" customWidth="1"/>
    <col min="9" max="9" width="8.00390625" style="323" customWidth="1"/>
    <col min="10" max="10" width="12.25390625" style="323" customWidth="1"/>
    <col min="11" max="11" width="9.25390625" style="323" customWidth="1"/>
    <col min="12" max="12" width="11.50390625" style="323" customWidth="1"/>
    <col min="13" max="28" width="8.00390625" style="323" customWidth="1"/>
    <col min="29" max="29" width="8.375" style="323" customWidth="1"/>
    <col min="30" max="30" width="8.00390625" style="323" customWidth="1"/>
    <col min="31" max="31" width="11.25390625" style="323" customWidth="1"/>
    <col min="32" max="32" width="13.50390625" style="323" customWidth="1"/>
    <col min="33" max="16384" width="8.00390625" style="323" customWidth="1"/>
  </cols>
  <sheetData>
    <row r="1" spans="1:12" ht="20.25" customHeight="1">
      <c r="A1" s="699" t="s">
        <v>212</v>
      </c>
      <c r="B1" s="699"/>
      <c r="C1" s="699"/>
      <c r="D1" s="702" t="s">
        <v>328</v>
      </c>
      <c r="E1" s="702"/>
      <c r="F1" s="702"/>
      <c r="G1" s="702"/>
      <c r="H1" s="702"/>
      <c r="I1" s="702"/>
      <c r="J1" s="191" t="s">
        <v>329</v>
      </c>
      <c r="K1" s="322"/>
      <c r="L1" s="322"/>
    </row>
    <row r="2" spans="1:12" ht="18.75" customHeight="1">
      <c r="A2" s="700" t="s">
        <v>287</v>
      </c>
      <c r="B2" s="700"/>
      <c r="C2" s="700"/>
      <c r="D2" s="792" t="s">
        <v>213</v>
      </c>
      <c r="E2" s="792"/>
      <c r="F2" s="792"/>
      <c r="G2" s="792"/>
      <c r="H2" s="792"/>
      <c r="I2" s="792"/>
      <c r="J2" s="699" t="s">
        <v>330</v>
      </c>
      <c r="K2" s="699"/>
      <c r="L2" s="699"/>
    </row>
    <row r="3" spans="1:12" ht="17.25">
      <c r="A3" s="700" t="s">
        <v>239</v>
      </c>
      <c r="B3" s="700"/>
      <c r="C3" s="700"/>
      <c r="D3" s="793" t="s">
        <v>331</v>
      </c>
      <c r="E3" s="794"/>
      <c r="F3" s="794"/>
      <c r="G3" s="794"/>
      <c r="H3" s="794"/>
      <c r="I3" s="794"/>
      <c r="J3" s="194" t="s">
        <v>347</v>
      </c>
      <c r="K3" s="194"/>
      <c r="L3" s="194"/>
    </row>
    <row r="4" spans="1:12" ht="15.75">
      <c r="A4" s="789" t="s">
        <v>332</v>
      </c>
      <c r="B4" s="789"/>
      <c r="C4" s="789"/>
      <c r="D4" s="790"/>
      <c r="E4" s="790"/>
      <c r="F4" s="790"/>
      <c r="G4" s="790"/>
      <c r="H4" s="790"/>
      <c r="I4" s="790"/>
      <c r="J4" s="709" t="s">
        <v>289</v>
      </c>
      <c r="K4" s="709"/>
      <c r="L4" s="709"/>
    </row>
    <row r="5" spans="1:13" ht="15.75">
      <c r="A5" s="324"/>
      <c r="B5" s="324"/>
      <c r="C5" s="325"/>
      <c r="D5" s="325"/>
      <c r="E5" s="193"/>
      <c r="J5" s="326" t="s">
        <v>333</v>
      </c>
      <c r="K5" s="241"/>
      <c r="L5" s="241"/>
      <c r="M5" s="241"/>
    </row>
    <row r="6" spans="1:13" s="329" customFormat="1" ht="24.75" customHeight="1">
      <c r="A6" s="783" t="s">
        <v>53</v>
      </c>
      <c r="B6" s="784"/>
      <c r="C6" s="781" t="s">
        <v>334</v>
      </c>
      <c r="D6" s="781"/>
      <c r="E6" s="781"/>
      <c r="F6" s="781"/>
      <c r="G6" s="781"/>
      <c r="H6" s="781"/>
      <c r="I6" s="781" t="s">
        <v>214</v>
      </c>
      <c r="J6" s="781"/>
      <c r="K6" s="781"/>
      <c r="L6" s="781"/>
      <c r="M6" s="328"/>
    </row>
    <row r="7" spans="1:13" s="329" customFormat="1" ht="17.25" customHeight="1">
      <c r="A7" s="785"/>
      <c r="B7" s="786"/>
      <c r="C7" s="781" t="s">
        <v>31</v>
      </c>
      <c r="D7" s="781"/>
      <c r="E7" s="781" t="s">
        <v>7</v>
      </c>
      <c r="F7" s="781"/>
      <c r="G7" s="781"/>
      <c r="H7" s="781"/>
      <c r="I7" s="781" t="s">
        <v>215</v>
      </c>
      <c r="J7" s="781"/>
      <c r="K7" s="781" t="s">
        <v>216</v>
      </c>
      <c r="L7" s="781"/>
      <c r="M7" s="328"/>
    </row>
    <row r="8" spans="1:12" s="329" customFormat="1" ht="27.75" customHeight="1">
      <c r="A8" s="785"/>
      <c r="B8" s="786"/>
      <c r="C8" s="781"/>
      <c r="D8" s="781"/>
      <c r="E8" s="781" t="s">
        <v>217</v>
      </c>
      <c r="F8" s="781"/>
      <c r="G8" s="781" t="s">
        <v>218</v>
      </c>
      <c r="H8" s="781"/>
      <c r="I8" s="781"/>
      <c r="J8" s="781"/>
      <c r="K8" s="781"/>
      <c r="L8" s="781"/>
    </row>
    <row r="9" spans="1:12" s="329" customFormat="1" ht="24.75" customHeight="1">
      <c r="A9" s="787"/>
      <c r="B9" s="788"/>
      <c r="C9" s="327" t="s">
        <v>219</v>
      </c>
      <c r="D9" s="327" t="s">
        <v>9</v>
      </c>
      <c r="E9" s="327" t="s">
        <v>3</v>
      </c>
      <c r="F9" s="327" t="s">
        <v>220</v>
      </c>
      <c r="G9" s="327" t="s">
        <v>3</v>
      </c>
      <c r="H9" s="327" t="s">
        <v>220</v>
      </c>
      <c r="I9" s="327" t="s">
        <v>3</v>
      </c>
      <c r="J9" s="327" t="s">
        <v>220</v>
      </c>
      <c r="K9" s="327" t="s">
        <v>3</v>
      </c>
      <c r="L9" s="327" t="s">
        <v>220</v>
      </c>
    </row>
    <row r="10" spans="1:12" s="331" customFormat="1" ht="15.75">
      <c r="A10" s="685" t="s">
        <v>6</v>
      </c>
      <c r="B10" s="686"/>
      <c r="C10" s="330">
        <v>1</v>
      </c>
      <c r="D10" s="330">
        <v>2</v>
      </c>
      <c r="E10" s="330">
        <v>3</v>
      </c>
      <c r="F10" s="330">
        <v>4</v>
      </c>
      <c r="G10" s="330">
        <v>5</v>
      </c>
      <c r="H10" s="330">
        <v>6</v>
      </c>
      <c r="I10" s="330">
        <v>7</v>
      </c>
      <c r="J10" s="330">
        <v>8</v>
      </c>
      <c r="K10" s="330">
        <v>9</v>
      </c>
      <c r="L10" s="330">
        <v>10</v>
      </c>
    </row>
    <row r="11" spans="1:12" s="331" customFormat="1" ht="30.75" customHeight="1">
      <c r="A11" s="678" t="s">
        <v>284</v>
      </c>
      <c r="B11" s="679"/>
      <c r="C11" s="248">
        <f aca="true" t="shared" si="0" ref="C11:L11">C13-C12</f>
        <v>0</v>
      </c>
      <c r="D11" s="248">
        <f t="shared" si="0"/>
        <v>0</v>
      </c>
      <c r="E11" s="248">
        <f t="shared" si="0"/>
        <v>0</v>
      </c>
      <c r="F11" s="248">
        <f t="shared" si="0"/>
        <v>0</v>
      </c>
      <c r="G11" s="248">
        <f t="shared" si="0"/>
        <v>0</v>
      </c>
      <c r="H11" s="248">
        <f t="shared" si="0"/>
        <v>0</v>
      </c>
      <c r="I11" s="248">
        <f t="shared" si="0"/>
        <v>0</v>
      </c>
      <c r="J11" s="248">
        <f t="shared" si="0"/>
        <v>0</v>
      </c>
      <c r="K11" s="248">
        <f t="shared" si="0"/>
        <v>0</v>
      </c>
      <c r="L11" s="248">
        <f t="shared" si="0"/>
        <v>0</v>
      </c>
    </row>
    <row r="12" spans="1:12" s="331" customFormat="1" ht="27" customHeight="1">
      <c r="A12" s="690" t="s">
        <v>285</v>
      </c>
      <c r="B12" s="691"/>
      <c r="C12" s="249">
        <v>0</v>
      </c>
      <c r="D12" s="249">
        <v>0</v>
      </c>
      <c r="E12" s="249">
        <v>0</v>
      </c>
      <c r="F12" s="249">
        <v>0</v>
      </c>
      <c r="G12" s="249">
        <v>0</v>
      </c>
      <c r="H12" s="249">
        <v>0</v>
      </c>
      <c r="I12" s="249">
        <v>0</v>
      </c>
      <c r="J12" s="249">
        <v>0</v>
      </c>
      <c r="K12" s="249">
        <v>0</v>
      </c>
      <c r="L12" s="249">
        <v>0</v>
      </c>
    </row>
    <row r="13" spans="1:32" s="331" customFormat="1" ht="17.25" customHeight="1">
      <c r="A13" s="692" t="s">
        <v>30</v>
      </c>
      <c r="B13" s="693"/>
      <c r="C13" s="332">
        <f aca="true" t="shared" si="1" ref="C13:L13">C14+C15</f>
        <v>0</v>
      </c>
      <c r="D13" s="332">
        <f t="shared" si="1"/>
        <v>0</v>
      </c>
      <c r="E13" s="332">
        <f t="shared" si="1"/>
        <v>0</v>
      </c>
      <c r="F13" s="332">
        <f t="shared" si="1"/>
        <v>0</v>
      </c>
      <c r="G13" s="332">
        <f t="shared" si="1"/>
        <v>0</v>
      </c>
      <c r="H13" s="332">
        <f t="shared" si="1"/>
        <v>0</v>
      </c>
      <c r="I13" s="332">
        <f t="shared" si="1"/>
        <v>0</v>
      </c>
      <c r="J13" s="332">
        <f t="shared" si="1"/>
        <v>0</v>
      </c>
      <c r="K13" s="332">
        <f t="shared" si="1"/>
        <v>0</v>
      </c>
      <c r="L13" s="332">
        <f t="shared" si="1"/>
        <v>0</v>
      </c>
      <c r="AF13" s="331">
        <f>AC14-AC15</f>
        <v>0</v>
      </c>
    </row>
    <row r="14" spans="1:37" s="333" customFormat="1" ht="17.25" customHeight="1">
      <c r="A14" s="197" t="s">
        <v>0</v>
      </c>
      <c r="B14" s="198" t="s">
        <v>76</v>
      </c>
      <c r="C14" s="332">
        <f>C15+C16</f>
        <v>0</v>
      </c>
      <c r="D14" s="332">
        <f>D15+D16</f>
        <v>0</v>
      </c>
      <c r="E14" s="252">
        <v>0</v>
      </c>
      <c r="F14" s="252">
        <v>0</v>
      </c>
      <c r="G14" s="252">
        <v>0</v>
      </c>
      <c r="H14" s="252">
        <v>0</v>
      </c>
      <c r="I14" s="252">
        <v>0</v>
      </c>
      <c r="J14" s="252">
        <v>0</v>
      </c>
      <c r="K14" s="252">
        <v>0</v>
      </c>
      <c r="L14" s="252">
        <v>0</v>
      </c>
      <c r="AK14" s="334"/>
    </row>
    <row r="15" spans="1:12" s="333" customFormat="1" ht="17.25" customHeight="1">
      <c r="A15" s="254" t="s">
        <v>1</v>
      </c>
      <c r="B15" s="198" t="s">
        <v>17</v>
      </c>
      <c r="C15" s="332">
        <f aca="true" t="shared" si="2" ref="C15:L15">C16+C17+C18+C19+C20+C21+C22+C23+C24+C25+C26</f>
        <v>0</v>
      </c>
      <c r="D15" s="332">
        <f t="shared" si="2"/>
        <v>0</v>
      </c>
      <c r="E15" s="332">
        <f t="shared" si="2"/>
        <v>0</v>
      </c>
      <c r="F15" s="332">
        <f t="shared" si="2"/>
        <v>0</v>
      </c>
      <c r="G15" s="332">
        <f t="shared" si="2"/>
        <v>0</v>
      </c>
      <c r="H15" s="332">
        <f t="shared" si="2"/>
        <v>0</v>
      </c>
      <c r="I15" s="332">
        <f t="shared" si="2"/>
        <v>0</v>
      </c>
      <c r="J15" s="332">
        <f t="shared" si="2"/>
        <v>0</v>
      </c>
      <c r="K15" s="332">
        <f t="shared" si="2"/>
        <v>0</v>
      </c>
      <c r="L15" s="332">
        <f t="shared" si="2"/>
        <v>0</v>
      </c>
    </row>
    <row r="16" spans="1:38" s="333" customFormat="1" ht="17.25" customHeight="1">
      <c r="A16" s="200">
        <v>1</v>
      </c>
      <c r="B16" s="68" t="s">
        <v>254</v>
      </c>
      <c r="C16" s="332">
        <f aca="true" t="shared" si="3" ref="C16:C26">E16+G16</f>
        <v>0</v>
      </c>
      <c r="D16" s="332">
        <f aca="true" t="shared" si="4" ref="D16:D26">F16+H16</f>
        <v>0</v>
      </c>
      <c r="E16" s="252">
        <v>0</v>
      </c>
      <c r="F16" s="252">
        <v>0</v>
      </c>
      <c r="G16" s="252">
        <v>0</v>
      </c>
      <c r="H16" s="252">
        <v>0</v>
      </c>
      <c r="I16" s="252">
        <v>0</v>
      </c>
      <c r="J16" s="252">
        <v>0</v>
      </c>
      <c r="K16" s="252">
        <v>0</v>
      </c>
      <c r="L16" s="252">
        <v>0</v>
      </c>
      <c r="AL16" s="334"/>
    </row>
    <row r="17" spans="1:32" s="333" customFormat="1" ht="17.25" customHeight="1">
      <c r="A17" s="200">
        <v>2</v>
      </c>
      <c r="B17" s="68" t="s">
        <v>286</v>
      </c>
      <c r="C17" s="332">
        <f t="shared" si="3"/>
        <v>0</v>
      </c>
      <c r="D17" s="332">
        <f t="shared" si="4"/>
        <v>0</v>
      </c>
      <c r="E17" s="252">
        <v>0</v>
      </c>
      <c r="F17" s="252">
        <v>0</v>
      </c>
      <c r="G17" s="252">
        <v>0</v>
      </c>
      <c r="H17" s="252">
        <v>0</v>
      </c>
      <c r="I17" s="252">
        <v>0</v>
      </c>
      <c r="J17" s="252">
        <v>0</v>
      </c>
      <c r="K17" s="252">
        <v>0</v>
      </c>
      <c r="L17" s="252">
        <v>0</v>
      </c>
      <c r="AF17" s="334" t="e">
        <f>(R17-D17)/D17</f>
        <v>#DIV/0!</v>
      </c>
    </row>
    <row r="18" spans="1:12" s="333" customFormat="1" ht="17.25" customHeight="1">
      <c r="A18" s="200">
        <v>3</v>
      </c>
      <c r="B18" s="68" t="s">
        <v>257</v>
      </c>
      <c r="C18" s="332">
        <f t="shared" si="3"/>
        <v>0</v>
      </c>
      <c r="D18" s="332">
        <f t="shared" si="4"/>
        <v>0</v>
      </c>
      <c r="E18" s="252">
        <v>0</v>
      </c>
      <c r="F18" s="252">
        <v>0</v>
      </c>
      <c r="G18" s="252">
        <v>0</v>
      </c>
      <c r="H18" s="252">
        <v>0</v>
      </c>
      <c r="I18" s="252">
        <v>0</v>
      </c>
      <c r="J18" s="252">
        <v>0</v>
      </c>
      <c r="K18" s="252">
        <v>0</v>
      </c>
      <c r="L18" s="252">
        <v>0</v>
      </c>
    </row>
    <row r="19" spans="1:12" s="333" customFormat="1" ht="17.25" customHeight="1">
      <c r="A19" s="200">
        <v>4</v>
      </c>
      <c r="B19" s="68" t="s">
        <v>258</v>
      </c>
      <c r="C19" s="332">
        <f t="shared" si="3"/>
        <v>0</v>
      </c>
      <c r="D19" s="332">
        <f t="shared" si="4"/>
        <v>0</v>
      </c>
      <c r="E19" s="252">
        <v>0</v>
      </c>
      <c r="F19" s="252">
        <v>0</v>
      </c>
      <c r="G19" s="252">
        <v>0</v>
      </c>
      <c r="H19" s="252">
        <v>0</v>
      </c>
      <c r="I19" s="252">
        <v>0</v>
      </c>
      <c r="J19" s="252">
        <v>0</v>
      </c>
      <c r="K19" s="252">
        <v>0</v>
      </c>
      <c r="L19" s="252">
        <v>0</v>
      </c>
    </row>
    <row r="20" spans="1:12" s="333" customFormat="1" ht="17.25" customHeight="1">
      <c r="A20" s="200">
        <v>5</v>
      </c>
      <c r="B20" s="68" t="s">
        <v>259</v>
      </c>
      <c r="C20" s="332">
        <f t="shared" si="3"/>
        <v>0</v>
      </c>
      <c r="D20" s="332">
        <f t="shared" si="4"/>
        <v>0</v>
      </c>
      <c r="E20" s="252">
        <v>0</v>
      </c>
      <c r="F20" s="252">
        <v>0</v>
      </c>
      <c r="G20" s="252">
        <v>0</v>
      </c>
      <c r="H20" s="252">
        <v>0</v>
      </c>
      <c r="I20" s="252">
        <v>0</v>
      </c>
      <c r="J20" s="252">
        <v>0</v>
      </c>
      <c r="K20" s="252">
        <v>0</v>
      </c>
      <c r="L20" s="252">
        <v>0</v>
      </c>
    </row>
    <row r="21" spans="1:39" s="333" customFormat="1" ht="17.25" customHeight="1">
      <c r="A21" s="200">
        <v>6</v>
      </c>
      <c r="B21" s="68" t="s">
        <v>260</v>
      </c>
      <c r="C21" s="332">
        <f t="shared" si="3"/>
        <v>0</v>
      </c>
      <c r="D21" s="332">
        <f t="shared" si="4"/>
        <v>0</v>
      </c>
      <c r="E21" s="252">
        <v>0</v>
      </c>
      <c r="F21" s="252">
        <v>0</v>
      </c>
      <c r="G21" s="252">
        <v>0</v>
      </c>
      <c r="H21" s="252">
        <v>0</v>
      </c>
      <c r="I21" s="252">
        <v>0</v>
      </c>
      <c r="J21" s="252">
        <v>0</v>
      </c>
      <c r="K21" s="252">
        <v>0</v>
      </c>
      <c r="L21" s="252">
        <v>0</v>
      </c>
      <c r="AJ21" s="333">
        <f>AI20-AI21</f>
        <v>0</v>
      </c>
      <c r="AK21" s="333">
        <v>1653</v>
      </c>
      <c r="AL21" s="333">
        <f>AI20-AK21</f>
        <v>-1653</v>
      </c>
      <c r="AM21" s="334" t="e">
        <f>AL21/AI20</f>
        <v>#DIV/0!</v>
      </c>
    </row>
    <row r="22" spans="1:39" s="333" customFormat="1" ht="17.25" customHeight="1">
      <c r="A22" s="200">
        <v>7</v>
      </c>
      <c r="B22" s="68" t="s">
        <v>265</v>
      </c>
      <c r="C22" s="332">
        <f t="shared" si="3"/>
        <v>0</v>
      </c>
      <c r="D22" s="332">
        <f t="shared" si="4"/>
        <v>0</v>
      </c>
      <c r="E22" s="252">
        <v>0</v>
      </c>
      <c r="F22" s="252">
        <v>0</v>
      </c>
      <c r="G22" s="252">
        <v>0</v>
      </c>
      <c r="H22" s="252">
        <v>0</v>
      </c>
      <c r="I22" s="252">
        <v>0</v>
      </c>
      <c r="J22" s="252">
        <v>0</v>
      </c>
      <c r="K22" s="252">
        <v>0</v>
      </c>
      <c r="L22" s="252">
        <v>0</v>
      </c>
      <c r="AM22" s="334" t="e">
        <f>AN20-AM21</f>
        <v>#DIV/0!</v>
      </c>
    </row>
    <row r="23" spans="1:12" s="333" customFormat="1" ht="17.25" customHeight="1">
      <c r="A23" s="200">
        <v>8</v>
      </c>
      <c r="B23" s="68" t="s">
        <v>267</v>
      </c>
      <c r="C23" s="332">
        <f t="shared" si="3"/>
        <v>0</v>
      </c>
      <c r="D23" s="332">
        <f t="shared" si="4"/>
        <v>0</v>
      </c>
      <c r="E23" s="252">
        <v>0</v>
      </c>
      <c r="F23" s="252">
        <v>0</v>
      </c>
      <c r="G23" s="252">
        <v>0</v>
      </c>
      <c r="H23" s="252">
        <v>0</v>
      </c>
      <c r="I23" s="252">
        <v>0</v>
      </c>
      <c r="J23" s="252">
        <v>0</v>
      </c>
      <c r="K23" s="252">
        <v>0</v>
      </c>
      <c r="L23" s="252">
        <v>0</v>
      </c>
    </row>
    <row r="24" spans="1:36" s="333" customFormat="1" ht="17.25" customHeight="1">
      <c r="A24" s="200">
        <v>9</v>
      </c>
      <c r="B24" s="68" t="s">
        <v>268</v>
      </c>
      <c r="C24" s="332">
        <f t="shared" si="3"/>
        <v>0</v>
      </c>
      <c r="D24" s="332">
        <f t="shared" si="4"/>
        <v>0</v>
      </c>
      <c r="E24" s="252">
        <v>0</v>
      </c>
      <c r="F24" s="252">
        <v>0</v>
      </c>
      <c r="G24" s="252">
        <v>0</v>
      </c>
      <c r="H24" s="252">
        <v>0</v>
      </c>
      <c r="I24" s="252">
        <v>0</v>
      </c>
      <c r="J24" s="252">
        <v>0</v>
      </c>
      <c r="K24" s="252">
        <v>0</v>
      </c>
      <c r="L24" s="252">
        <v>0</v>
      </c>
      <c r="AJ24" s="333">
        <f>AI23-AI24</f>
        <v>0</v>
      </c>
    </row>
    <row r="25" spans="1:36" s="333" customFormat="1" ht="17.25" customHeight="1">
      <c r="A25" s="200">
        <v>10</v>
      </c>
      <c r="B25" s="68" t="s">
        <v>269</v>
      </c>
      <c r="C25" s="332">
        <f t="shared" si="3"/>
        <v>0</v>
      </c>
      <c r="D25" s="332">
        <f t="shared" si="4"/>
        <v>0</v>
      </c>
      <c r="E25" s="252">
        <v>0</v>
      </c>
      <c r="F25" s="252">
        <v>0</v>
      </c>
      <c r="G25" s="252">
        <v>0</v>
      </c>
      <c r="H25" s="252">
        <v>0</v>
      </c>
      <c r="I25" s="252">
        <v>0</v>
      </c>
      <c r="J25" s="252">
        <v>0</v>
      </c>
      <c r="K25" s="252">
        <v>0</v>
      </c>
      <c r="L25" s="252">
        <v>0</v>
      </c>
      <c r="AJ25" s="334" t="e">
        <f>AI24/AI25</f>
        <v>#DIV/0!</v>
      </c>
    </row>
    <row r="26" spans="1:44" s="333" customFormat="1" ht="17.25" customHeight="1">
      <c r="A26" s="200">
        <v>11</v>
      </c>
      <c r="B26" s="68" t="s">
        <v>271</v>
      </c>
      <c r="C26" s="332">
        <f t="shared" si="3"/>
        <v>0</v>
      </c>
      <c r="D26" s="332">
        <f t="shared" si="4"/>
        <v>0</v>
      </c>
      <c r="E26" s="252">
        <v>0</v>
      </c>
      <c r="F26" s="252">
        <v>0</v>
      </c>
      <c r="G26" s="252">
        <v>0</v>
      </c>
      <c r="H26" s="252">
        <v>0</v>
      </c>
      <c r="I26" s="252">
        <v>0</v>
      </c>
      <c r="J26" s="252">
        <v>0</v>
      </c>
      <c r="K26" s="252">
        <v>0</v>
      </c>
      <c r="L26" s="252">
        <v>0</v>
      </c>
      <c r="AR26" s="334"/>
    </row>
    <row r="27" ht="7.5" customHeight="1"/>
    <row r="28" spans="1:35" s="192" customFormat="1" ht="15.75" customHeight="1">
      <c r="A28" s="202"/>
      <c r="B28" s="696" t="s">
        <v>272</v>
      </c>
      <c r="C28" s="696"/>
      <c r="D28" s="696"/>
      <c r="E28" s="204"/>
      <c r="F28" s="258"/>
      <c r="G28" s="258"/>
      <c r="H28" s="695" t="s">
        <v>272</v>
      </c>
      <c r="I28" s="695"/>
      <c r="J28" s="695"/>
      <c r="K28" s="695"/>
      <c r="L28" s="695"/>
      <c r="AG28" s="192" t="s">
        <v>273</v>
      </c>
      <c r="AI28" s="190">
        <f>82/88</f>
        <v>0.9318181818181818</v>
      </c>
    </row>
    <row r="29" spans="1:12" s="192" customFormat="1" ht="19.5" customHeight="1">
      <c r="A29" s="202"/>
      <c r="B29" s="697" t="s">
        <v>221</v>
      </c>
      <c r="C29" s="697"/>
      <c r="D29" s="697"/>
      <c r="E29" s="204"/>
      <c r="F29" s="205"/>
      <c r="G29" s="205"/>
      <c r="H29" s="680" t="s">
        <v>139</v>
      </c>
      <c r="I29" s="680"/>
      <c r="J29" s="680"/>
      <c r="K29" s="680"/>
      <c r="L29" s="680"/>
    </row>
    <row r="30" spans="1:12" s="196" customFormat="1" ht="15" customHeight="1">
      <c r="A30" s="202"/>
      <c r="B30" s="782"/>
      <c r="C30" s="782"/>
      <c r="D30" s="782"/>
      <c r="E30" s="204"/>
      <c r="F30" s="205"/>
      <c r="G30" s="205"/>
      <c r="H30" s="654"/>
      <c r="I30" s="654"/>
      <c r="J30" s="654"/>
      <c r="K30" s="654"/>
      <c r="L30" s="654"/>
    </row>
    <row r="31" spans="1:12" s="192" customFormat="1" ht="15" customHeight="1">
      <c r="A31" s="202"/>
      <c r="B31" s="203"/>
      <c r="C31" s="203"/>
      <c r="D31" s="204"/>
      <c r="E31" s="204"/>
      <c r="F31" s="205"/>
      <c r="G31" s="205"/>
      <c r="H31" s="207"/>
      <c r="I31" s="207"/>
      <c r="J31" s="207"/>
      <c r="K31" s="207"/>
      <c r="L31" s="207"/>
    </row>
    <row r="32" spans="1:12" s="192" customFormat="1" ht="15" customHeight="1">
      <c r="A32" s="202"/>
      <c r="B32" s="203"/>
      <c r="C32" s="203"/>
      <c r="D32" s="204"/>
      <c r="E32" s="204"/>
      <c r="F32" s="205"/>
      <c r="G32" s="205"/>
      <c r="H32" s="207"/>
      <c r="I32" s="207"/>
      <c r="J32" s="207"/>
      <c r="K32" s="207"/>
      <c r="L32" s="207"/>
    </row>
    <row r="33" spans="2:12" ht="19.5">
      <c r="B33" s="780" t="s">
        <v>276</v>
      </c>
      <c r="C33" s="780"/>
      <c r="D33" s="780"/>
      <c r="E33" s="336"/>
      <c r="F33" s="336"/>
      <c r="G33" s="336"/>
      <c r="H33" s="336"/>
      <c r="I33" s="336"/>
      <c r="J33" s="337" t="s">
        <v>276</v>
      </c>
      <c r="K33" s="336"/>
      <c r="L33" s="336"/>
    </row>
    <row r="34" spans="2:12" ht="18.75">
      <c r="B34" s="336"/>
      <c r="C34" s="336"/>
      <c r="D34" s="336"/>
      <c r="E34" s="336"/>
      <c r="F34" s="336"/>
      <c r="G34" s="336"/>
      <c r="H34" s="336"/>
      <c r="I34" s="336"/>
      <c r="J34" s="336"/>
      <c r="K34" s="336"/>
      <c r="L34" s="336"/>
    </row>
    <row r="35" spans="2:12" ht="18.75">
      <c r="B35" s="336"/>
      <c r="C35" s="336"/>
      <c r="D35" s="336"/>
      <c r="E35" s="336"/>
      <c r="F35" s="336"/>
      <c r="G35" s="336"/>
      <c r="H35" s="336"/>
      <c r="I35" s="336"/>
      <c r="J35" s="336"/>
      <c r="K35" s="336"/>
      <c r="L35" s="336"/>
    </row>
    <row r="36" spans="1:12" s="184" customFormat="1" ht="18.75" hidden="1">
      <c r="A36" s="235" t="s">
        <v>39</v>
      </c>
      <c r="B36" s="186"/>
      <c r="C36" s="186"/>
      <c r="D36" s="186"/>
      <c r="E36" s="186"/>
      <c r="F36" s="186"/>
      <c r="G36" s="186"/>
      <c r="H36" s="186"/>
      <c r="I36" s="186"/>
      <c r="J36" s="186"/>
      <c r="K36" s="338"/>
      <c r="L36" s="186"/>
    </row>
    <row r="37" spans="1:15" s="184" customFormat="1" ht="15" customHeight="1" hidden="1">
      <c r="A37" s="188"/>
      <c r="B37" s="791" t="s">
        <v>222</v>
      </c>
      <c r="C37" s="791"/>
      <c r="D37" s="791"/>
      <c r="E37" s="791"/>
      <c r="F37" s="791"/>
      <c r="G37" s="791"/>
      <c r="H37" s="791"/>
      <c r="I37" s="791"/>
      <c r="J37" s="791"/>
      <c r="K37" s="339"/>
      <c r="L37" s="294"/>
      <c r="M37" s="265"/>
      <c r="N37" s="265"/>
      <c r="O37" s="265"/>
    </row>
    <row r="38" spans="2:12" s="184" customFormat="1" ht="18.75" hidden="1">
      <c r="B38" s="236" t="s">
        <v>223</v>
      </c>
      <c r="C38" s="186"/>
      <c r="D38" s="186"/>
      <c r="E38" s="186"/>
      <c r="F38" s="186"/>
      <c r="G38" s="186"/>
      <c r="H38" s="186"/>
      <c r="I38" s="186"/>
      <c r="J38" s="186"/>
      <c r="K38" s="338"/>
      <c r="L38" s="186"/>
    </row>
    <row r="39" spans="2:12" ht="18.75" hidden="1">
      <c r="B39" s="340" t="s">
        <v>224</v>
      </c>
      <c r="C39" s="336"/>
      <c r="D39" s="336"/>
      <c r="E39" s="336"/>
      <c r="F39" s="336"/>
      <c r="G39" s="336"/>
      <c r="H39" s="336"/>
      <c r="I39" s="336"/>
      <c r="J39" s="336"/>
      <c r="K39" s="336"/>
      <c r="L39" s="336"/>
    </row>
    <row r="40" spans="2:12" ht="18.75" hidden="1">
      <c r="B40" s="336"/>
      <c r="C40" s="336"/>
      <c r="D40" s="336"/>
      <c r="E40" s="336"/>
      <c r="F40" s="336"/>
      <c r="G40" s="336"/>
      <c r="H40" s="336"/>
      <c r="I40" s="336"/>
      <c r="J40" s="336"/>
      <c r="K40" s="336"/>
      <c r="L40" s="336"/>
    </row>
    <row r="41" spans="2:13" ht="18.75">
      <c r="B41" s="548" t="s">
        <v>318</v>
      </c>
      <c r="C41" s="548"/>
      <c r="D41" s="548"/>
      <c r="E41" s="210"/>
      <c r="F41" s="210"/>
      <c r="G41" s="182"/>
      <c r="H41" s="549" t="s">
        <v>230</v>
      </c>
      <c r="I41" s="549"/>
      <c r="J41" s="549"/>
      <c r="K41" s="549"/>
      <c r="L41" s="549"/>
      <c r="M41" s="163"/>
    </row>
    <row r="42" spans="2:12" ht="18.75">
      <c r="B42" s="336"/>
      <c r="C42" s="336"/>
      <c r="D42" s="336"/>
      <c r="E42" s="336"/>
      <c r="F42" s="336"/>
      <c r="G42" s="336"/>
      <c r="H42" s="336"/>
      <c r="I42" s="336"/>
      <c r="J42" s="336"/>
      <c r="K42" s="336"/>
      <c r="L42" s="336"/>
    </row>
  </sheetData>
  <sheetProtection/>
  <mergeCells count="33">
    <mergeCell ref="A1:C1"/>
    <mergeCell ref="D1:I1"/>
    <mergeCell ref="D2:I2"/>
    <mergeCell ref="D3:I3"/>
    <mergeCell ref="A2:C2"/>
    <mergeCell ref="A3:C3"/>
    <mergeCell ref="J4:L4"/>
    <mergeCell ref="B41:D41"/>
    <mergeCell ref="H41:L41"/>
    <mergeCell ref="C6:H6"/>
    <mergeCell ref="A4:C4"/>
    <mergeCell ref="D4:I4"/>
    <mergeCell ref="B37:J37"/>
    <mergeCell ref="C7:D8"/>
    <mergeCell ref="E7:H7"/>
    <mergeCell ref="I6:L6"/>
    <mergeCell ref="J2:L2"/>
    <mergeCell ref="B30:D30"/>
    <mergeCell ref="B29:D29"/>
    <mergeCell ref="A6:B9"/>
    <mergeCell ref="B28:D28"/>
    <mergeCell ref="E8:F8"/>
    <mergeCell ref="G8:H8"/>
    <mergeCell ref="I7:J8"/>
    <mergeCell ref="A10:B10"/>
    <mergeCell ref="H28:L28"/>
    <mergeCell ref="H29:L29"/>
    <mergeCell ref="A13:B13"/>
    <mergeCell ref="B33:D33"/>
    <mergeCell ref="K7:L8"/>
    <mergeCell ref="H30:L30"/>
    <mergeCell ref="A12:B12"/>
    <mergeCell ref="A11:B11"/>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1" hidden="1" customWidth="1"/>
    <col min="12" max="12" width="68.75390625" style="341" customWidth="1"/>
    <col min="13" max="13" width="16.125" style="341" bestFit="1" customWidth="1"/>
    <col min="14" max="14" width="47.625" style="341" customWidth="1"/>
    <col min="15" max="16384" width="9.00390625" style="341" customWidth="1"/>
  </cols>
  <sheetData>
    <row r="1" spans="12:25" ht="54.75" customHeight="1">
      <c r="L1" s="795" t="s">
        <v>360</v>
      </c>
      <c r="M1" s="796"/>
      <c r="N1" s="796"/>
      <c r="O1" s="365"/>
      <c r="P1" s="365"/>
      <c r="Q1" s="365"/>
      <c r="R1" s="365"/>
      <c r="S1" s="365"/>
      <c r="T1" s="365"/>
      <c r="U1" s="365"/>
      <c r="V1" s="365"/>
      <c r="W1" s="365"/>
      <c r="X1" s="365"/>
      <c r="Y1" s="366"/>
    </row>
    <row r="2" spans="11:17" ht="34.5" customHeight="1">
      <c r="K2" s="349"/>
      <c r="L2" s="797" t="s">
        <v>367</v>
      </c>
      <c r="M2" s="798"/>
      <c r="N2" s="799"/>
      <c r="O2" s="29"/>
      <c r="P2" s="351"/>
      <c r="Q2" s="347"/>
    </row>
    <row r="3" spans="11:18" ht="31.5" customHeight="1">
      <c r="K3" s="349"/>
      <c r="L3" s="354" t="s">
        <v>376</v>
      </c>
      <c r="M3" s="355">
        <f>'06-2017'!C11</f>
        <v>1596</v>
      </c>
      <c r="N3" s="355"/>
      <c r="O3" s="355"/>
      <c r="P3" s="352"/>
      <c r="Q3" s="348"/>
      <c r="R3" s="345"/>
    </row>
    <row r="4" spans="11:18" ht="30" customHeight="1">
      <c r="K4" s="349"/>
      <c r="L4" s="356" t="s">
        <v>361</v>
      </c>
      <c r="M4" s="357">
        <f>'06-2017'!D11</f>
        <v>533</v>
      </c>
      <c r="N4" s="355"/>
      <c r="O4" s="355"/>
      <c r="P4" s="352"/>
      <c r="Q4" s="348"/>
      <c r="R4" s="345"/>
    </row>
    <row r="5" spans="11:18" ht="31.5" customHeight="1">
      <c r="K5" s="349"/>
      <c r="L5" s="356" t="s">
        <v>362</v>
      </c>
      <c r="M5" s="357">
        <f>'06-2017'!E11</f>
        <v>1063</v>
      </c>
      <c r="N5" s="355"/>
      <c r="O5" s="355"/>
      <c r="P5" s="352"/>
      <c r="Q5" s="348"/>
      <c r="R5" s="345"/>
    </row>
    <row r="6" spans="11:18" ht="27" customHeight="1">
      <c r="K6" s="349"/>
      <c r="L6" s="354" t="s">
        <v>363</v>
      </c>
      <c r="M6" s="355">
        <f>'06-2017'!F11</f>
        <v>20</v>
      </c>
      <c r="N6" s="355"/>
      <c r="O6" s="355"/>
      <c r="P6" s="352"/>
      <c r="Q6" s="348"/>
      <c r="R6" s="345"/>
    </row>
    <row r="7" spans="11:18" s="342" customFormat="1" ht="30" customHeight="1">
      <c r="K7" s="350"/>
      <c r="L7" s="358" t="s">
        <v>378</v>
      </c>
      <c r="M7" s="355">
        <f>'06-2017'!H11</f>
        <v>1576</v>
      </c>
      <c r="N7" s="355"/>
      <c r="O7" s="355"/>
      <c r="P7" s="352"/>
      <c r="Q7" s="348"/>
      <c r="R7" s="345"/>
    </row>
    <row r="8" spans="11:18" ht="30.75" customHeight="1">
      <c r="K8" s="349"/>
      <c r="L8" s="359" t="s">
        <v>377</v>
      </c>
      <c r="M8" s="360">
        <f>'[7]M6 Tong hop Viec CHV '!$C$12</f>
        <v>1489</v>
      </c>
      <c r="N8" s="355"/>
      <c r="O8" s="355"/>
      <c r="P8" s="352"/>
      <c r="Q8" s="348"/>
      <c r="R8" s="345"/>
    </row>
    <row r="9" spans="11:18" ht="33" customHeight="1">
      <c r="K9" s="349"/>
      <c r="L9" s="367" t="s">
        <v>380</v>
      </c>
      <c r="M9" s="368">
        <f>(M7-M8)/M8</f>
        <v>0.05842847548690396</v>
      </c>
      <c r="N9" s="355"/>
      <c r="O9" s="355"/>
      <c r="P9" s="352"/>
      <c r="Q9" s="348"/>
      <c r="R9" s="345"/>
    </row>
    <row r="10" spans="11:18" ht="33" customHeight="1">
      <c r="K10" s="349"/>
      <c r="L10" s="354" t="s">
        <v>379</v>
      </c>
      <c r="M10" s="355">
        <f>'06-2017'!I11</f>
        <v>1204</v>
      </c>
      <c r="N10" s="355" t="s">
        <v>364</v>
      </c>
      <c r="O10" s="361">
        <f>M10/M7</f>
        <v>0.7639593908629442</v>
      </c>
      <c r="P10" s="352"/>
      <c r="Q10" s="348"/>
      <c r="R10" s="345"/>
    </row>
    <row r="11" spans="11:18" ht="22.5" customHeight="1">
      <c r="K11" s="349"/>
      <c r="L11" s="354" t="s">
        <v>381</v>
      </c>
      <c r="M11" s="355">
        <f>'06-2017'!Q11</f>
        <v>372</v>
      </c>
      <c r="N11" s="355" t="s">
        <v>364</v>
      </c>
      <c r="O11" s="361">
        <f>M11/M7</f>
        <v>0.23604060913705585</v>
      </c>
      <c r="P11" s="352"/>
      <c r="Q11" s="348"/>
      <c r="R11" s="345"/>
    </row>
    <row r="12" spans="11:18" ht="34.5" customHeight="1">
      <c r="K12" s="349"/>
      <c r="L12" s="354" t="s">
        <v>382</v>
      </c>
      <c r="M12" s="355">
        <f>'06-2017'!J11+'06-2017'!K11</f>
        <v>854</v>
      </c>
      <c r="N12" s="354"/>
      <c r="O12" s="354"/>
      <c r="P12" s="346"/>
      <c r="R12" s="346"/>
    </row>
    <row r="13" spans="11:18" ht="33.75" customHeight="1">
      <c r="K13" s="349"/>
      <c r="L13" s="354" t="s">
        <v>383</v>
      </c>
      <c r="M13" s="361">
        <f>M12/M7</f>
        <v>0.5418781725888325</v>
      </c>
      <c r="N13" s="355"/>
      <c r="O13" s="355"/>
      <c r="P13" s="352"/>
      <c r="R13" s="346"/>
    </row>
    <row r="14" spans="11:18" ht="24.75" customHeight="1" hidden="1">
      <c r="K14" s="349"/>
      <c r="L14" s="354"/>
      <c r="M14" s="355"/>
      <c r="N14" s="355"/>
      <c r="O14" s="355"/>
      <c r="P14" s="352"/>
      <c r="R14" s="346"/>
    </row>
    <row r="15" spans="11:18" ht="24.75" customHeight="1" hidden="1">
      <c r="K15" s="349"/>
      <c r="L15" s="354"/>
      <c r="M15" s="355"/>
      <c r="N15" s="355"/>
      <c r="O15" s="355"/>
      <c r="P15" s="352"/>
      <c r="R15" s="346"/>
    </row>
    <row r="16" spans="11:18" ht="24.75" customHeight="1">
      <c r="K16" s="349"/>
      <c r="L16" s="359" t="s">
        <v>384</v>
      </c>
      <c r="M16" s="360">
        <f>'[7]M6 Tong hop Viec CHV '!$H$12+'[7]M6 Tong hop Viec CHV '!$I$12+'[7]M6 Tong hop Viec CHV '!$K$12</f>
        <v>749</v>
      </c>
      <c r="N16" s="355"/>
      <c r="O16" s="355"/>
      <c r="P16" s="352"/>
      <c r="R16" s="346"/>
    </row>
    <row r="17" spans="11:18" ht="24.75" customHeight="1">
      <c r="K17" s="349"/>
      <c r="L17" s="367" t="s">
        <v>385</v>
      </c>
      <c r="M17" s="362">
        <f>M16/M8</f>
        <v>0.5030221625251847</v>
      </c>
      <c r="N17" s="355"/>
      <c r="O17" s="355"/>
      <c r="P17" s="352"/>
      <c r="R17" s="346"/>
    </row>
    <row r="18" spans="11:18" ht="26.25" customHeight="1">
      <c r="K18" s="349"/>
      <c r="L18" s="367" t="s">
        <v>365</v>
      </c>
      <c r="M18" s="368">
        <f>M13-M17</f>
        <v>0.038856010063647806</v>
      </c>
      <c r="N18" s="355"/>
      <c r="O18" s="355"/>
      <c r="P18" s="352"/>
      <c r="R18" s="346"/>
    </row>
    <row r="19" spans="11:18" ht="24.75" customHeight="1">
      <c r="K19" s="349"/>
      <c r="L19" s="354" t="s">
        <v>386</v>
      </c>
      <c r="M19" s="355">
        <f>'06-2017'!J11</f>
        <v>840</v>
      </c>
      <c r="N19" s="355"/>
      <c r="O19" s="355"/>
      <c r="P19" s="352"/>
      <c r="R19" s="346"/>
    </row>
    <row r="20" spans="11:18" ht="24.75" customHeight="1" hidden="1">
      <c r="K20" s="349"/>
      <c r="L20" s="354"/>
      <c r="M20" s="355"/>
      <c r="N20" s="355"/>
      <c r="O20" s="355"/>
      <c r="P20" s="352"/>
      <c r="R20" s="346"/>
    </row>
    <row r="21" spans="11:18" ht="24.75" customHeight="1" hidden="1">
      <c r="K21" s="349"/>
      <c r="L21" s="354"/>
      <c r="M21" s="355"/>
      <c r="N21" s="355"/>
      <c r="O21" s="355"/>
      <c r="P21" s="352"/>
      <c r="R21" s="346"/>
    </row>
    <row r="22" spans="11:18" ht="24.75" customHeight="1" hidden="1">
      <c r="K22" s="349"/>
      <c r="L22" s="354"/>
      <c r="M22" s="355"/>
      <c r="N22" s="355"/>
      <c r="O22" s="355"/>
      <c r="P22" s="352"/>
      <c r="R22" s="346"/>
    </row>
    <row r="23" spans="11:18" ht="24.75" customHeight="1" hidden="1">
      <c r="K23" s="349"/>
      <c r="L23" s="354"/>
      <c r="M23" s="355"/>
      <c r="N23" s="355"/>
      <c r="O23" s="355"/>
      <c r="P23" s="352"/>
      <c r="R23" s="346"/>
    </row>
    <row r="24" spans="11:18" ht="24.75" customHeight="1" hidden="1">
      <c r="K24" s="349"/>
      <c r="L24" s="354"/>
      <c r="M24" s="355"/>
      <c r="N24" s="355"/>
      <c r="O24" s="355"/>
      <c r="P24" s="352"/>
      <c r="R24" s="346"/>
    </row>
    <row r="25" spans="11:18" ht="24.75" customHeight="1" hidden="1">
      <c r="K25" s="349"/>
      <c r="L25" s="354"/>
      <c r="M25" s="355"/>
      <c r="N25" s="355"/>
      <c r="O25" s="355"/>
      <c r="P25" s="352"/>
      <c r="R25" s="346"/>
    </row>
    <row r="26" spans="11:18" ht="36" customHeight="1">
      <c r="K26" s="349"/>
      <c r="L26" s="354" t="s">
        <v>387</v>
      </c>
      <c r="M26" s="361">
        <f>M19/'06-2017'!I11</f>
        <v>0.6976744186046512</v>
      </c>
      <c r="N26" s="355"/>
      <c r="O26" s="355"/>
      <c r="P26" s="352"/>
      <c r="R26" s="346"/>
    </row>
    <row r="27" spans="11:18" ht="24.75" customHeight="1">
      <c r="K27" s="349"/>
      <c r="L27" s="359" t="s">
        <v>388</v>
      </c>
      <c r="M27" s="362">
        <f>'[7]M6 Tong hop Viec CHV '!$H$12/'[7]M6 Tong hop Viec CHV '!$F$12</f>
        <v>0.6726618705035972</v>
      </c>
      <c r="N27" s="355"/>
      <c r="O27" s="355"/>
      <c r="P27" s="352"/>
      <c r="R27" s="346"/>
    </row>
    <row r="28" spans="11:18" ht="24.75" customHeight="1" hidden="1">
      <c r="K28" s="349"/>
      <c r="L28" s="354"/>
      <c r="M28" s="355"/>
      <c r="N28" s="355"/>
      <c r="O28" s="355"/>
      <c r="P28" s="352"/>
      <c r="R28" s="346"/>
    </row>
    <row r="29" spans="11:18" ht="24.75" customHeight="1" hidden="1">
      <c r="K29" s="349"/>
      <c r="L29" s="354"/>
      <c r="M29" s="355"/>
      <c r="N29" s="355"/>
      <c r="O29" s="355"/>
      <c r="P29" s="352"/>
      <c r="R29" s="346"/>
    </row>
    <row r="30" spans="11:18" ht="24.75" customHeight="1">
      <c r="K30" s="349"/>
      <c r="L30" s="367" t="s">
        <v>389</v>
      </c>
      <c r="M30" s="361">
        <f>M26-M27</f>
        <v>0.025012548101054022</v>
      </c>
      <c r="N30" s="355"/>
      <c r="O30" s="355"/>
      <c r="P30" s="352"/>
      <c r="R30" s="346"/>
    </row>
    <row r="31" spans="11:18" ht="24.75" customHeight="1">
      <c r="K31" s="349"/>
      <c r="L31" s="354" t="s">
        <v>390</v>
      </c>
      <c r="M31" s="355">
        <f>'06-2017'!R11</f>
        <v>722</v>
      </c>
      <c r="N31" s="355"/>
      <c r="O31" s="355"/>
      <c r="P31" s="352"/>
      <c r="R31" s="346"/>
    </row>
    <row r="32" spans="11:18" ht="24.75" customHeight="1">
      <c r="K32" s="349"/>
      <c r="L32" s="359" t="s">
        <v>391</v>
      </c>
      <c r="M32" s="360">
        <f>'[7]M6 Tong hop Viec CHV '!$R$12</f>
        <v>719</v>
      </c>
      <c r="N32" s="355"/>
      <c r="O32" s="355"/>
      <c r="P32" s="352"/>
      <c r="R32" s="346"/>
    </row>
    <row r="33" spans="11:18" ht="24.75" customHeight="1">
      <c r="K33" s="349"/>
      <c r="L33" s="367" t="s">
        <v>392</v>
      </c>
      <c r="M33" s="369">
        <f>M31-M32</f>
        <v>3</v>
      </c>
      <c r="N33" s="369" t="s">
        <v>366</v>
      </c>
      <c r="O33" s="368">
        <f>(M31-M32)/M32</f>
        <v>0.004172461752433936</v>
      </c>
      <c r="P33" s="352"/>
      <c r="R33" s="346"/>
    </row>
    <row r="34" spans="11:18" ht="24.75" customHeight="1">
      <c r="K34" s="349"/>
      <c r="L34" s="371"/>
      <c r="M34" s="372"/>
      <c r="N34" s="372"/>
      <c r="O34" s="373"/>
      <c r="P34" s="352"/>
      <c r="R34" s="346"/>
    </row>
    <row r="35" spans="11:18" ht="24.75" customHeight="1">
      <c r="K35" s="349"/>
      <c r="L35" s="374"/>
      <c r="M35" s="375"/>
      <c r="N35" s="375"/>
      <c r="O35" s="376"/>
      <c r="P35" s="352"/>
      <c r="R35" s="346"/>
    </row>
    <row r="36" spans="11:18" ht="24.75" customHeight="1" hidden="1">
      <c r="K36" s="349"/>
      <c r="L36" s="29"/>
      <c r="M36" s="30"/>
      <c r="N36" s="30"/>
      <c r="O36" s="30"/>
      <c r="P36" s="352"/>
      <c r="R36" s="346"/>
    </row>
    <row r="37" spans="11:18" ht="24.75" customHeight="1" hidden="1">
      <c r="K37" s="349"/>
      <c r="L37" s="29"/>
      <c r="M37" s="30"/>
      <c r="N37" s="30"/>
      <c r="O37" s="30"/>
      <c r="P37" s="352"/>
      <c r="R37" s="346"/>
    </row>
    <row r="38" spans="11:18" ht="24.75" customHeight="1" hidden="1">
      <c r="K38" s="349"/>
      <c r="L38" s="29"/>
      <c r="M38" s="30"/>
      <c r="N38" s="30"/>
      <c r="O38" s="30"/>
      <c r="P38" s="352"/>
      <c r="R38" s="346"/>
    </row>
    <row r="39" spans="11:18" ht="24.75" customHeight="1">
      <c r="K39" s="349"/>
      <c r="L39" s="370" t="s">
        <v>368</v>
      </c>
      <c r="M39" s="30"/>
      <c r="N39" s="30"/>
      <c r="O39" s="30"/>
      <c r="P39" s="352"/>
      <c r="R39" s="346"/>
    </row>
    <row r="40" spans="11:18" ht="24.75" customHeight="1" hidden="1">
      <c r="K40" s="349"/>
      <c r="L40" s="29"/>
      <c r="M40" s="29"/>
      <c r="N40" s="29"/>
      <c r="O40" s="29"/>
      <c r="P40" s="346"/>
      <c r="R40" s="346"/>
    </row>
    <row r="41" spans="11:18" ht="24.75" customHeight="1" hidden="1">
      <c r="K41" s="349"/>
      <c r="L41" s="29"/>
      <c r="M41" s="29"/>
      <c r="N41" s="29"/>
      <c r="O41" s="29"/>
      <c r="P41" s="346"/>
      <c r="R41" s="346"/>
    </row>
    <row r="42" spans="11:18" ht="24.75" customHeight="1">
      <c r="K42" s="349"/>
      <c r="L42" s="363" t="s">
        <v>393</v>
      </c>
      <c r="M42" s="355">
        <f>'07-2017'!C11</f>
        <v>47615114</v>
      </c>
      <c r="N42" s="355"/>
      <c r="O42" s="355"/>
      <c r="P42" s="346"/>
      <c r="R42" s="346"/>
    </row>
    <row r="43" spans="11:18" ht="24.75" customHeight="1">
      <c r="K43" s="349"/>
      <c r="L43" s="363" t="s">
        <v>96</v>
      </c>
      <c r="M43" s="355">
        <f>'07-2017'!D11</f>
        <v>34516440</v>
      </c>
      <c r="N43" s="355"/>
      <c r="O43" s="355"/>
      <c r="P43" s="346"/>
      <c r="R43" s="346"/>
    </row>
    <row r="44" spans="11:18" ht="24.75" customHeight="1">
      <c r="K44" s="349"/>
      <c r="L44" s="363" t="s">
        <v>362</v>
      </c>
      <c r="M44" s="355">
        <f>'07-2017'!E11</f>
        <v>13098674</v>
      </c>
      <c r="N44" s="355"/>
      <c r="O44" s="355"/>
      <c r="P44" s="346"/>
      <c r="R44" s="346"/>
    </row>
    <row r="45" spans="11:18" ht="24.75" customHeight="1" hidden="1">
      <c r="K45" s="349"/>
      <c r="L45" s="29"/>
      <c r="M45" s="355"/>
      <c r="N45" s="355"/>
      <c r="O45" s="355"/>
      <c r="P45" s="346"/>
      <c r="R45" s="346"/>
    </row>
    <row r="46" spans="11:18" ht="24.75" customHeight="1" hidden="1">
      <c r="K46" s="349"/>
      <c r="L46" s="29"/>
      <c r="M46" s="355"/>
      <c r="N46" s="355"/>
      <c r="O46" s="355"/>
      <c r="P46" s="346"/>
      <c r="R46" s="346"/>
    </row>
    <row r="47" spans="11:18" ht="24.75" customHeight="1">
      <c r="K47" s="349"/>
      <c r="L47" s="363" t="s">
        <v>394</v>
      </c>
      <c r="M47" s="355">
        <f>'07-2017'!F11</f>
        <v>314927</v>
      </c>
      <c r="N47" s="355"/>
      <c r="O47" s="355"/>
      <c r="P47" s="346"/>
      <c r="R47" s="346"/>
    </row>
    <row r="48" spans="11:18" ht="24.75" customHeight="1" hidden="1">
      <c r="K48" s="349"/>
      <c r="L48" s="29"/>
      <c r="M48" s="355"/>
      <c r="N48" s="355"/>
      <c r="O48" s="355"/>
      <c r="P48" s="346"/>
      <c r="R48" s="346"/>
    </row>
    <row r="49" spans="11:18" ht="24.75" customHeight="1" hidden="1">
      <c r="K49" s="349"/>
      <c r="L49" s="29"/>
      <c r="M49" s="355"/>
      <c r="N49" s="355"/>
      <c r="O49" s="355"/>
      <c r="P49" s="346"/>
      <c r="R49" s="346"/>
    </row>
    <row r="50" spans="11:18" ht="24.75" customHeight="1">
      <c r="K50" s="349"/>
      <c r="L50" s="363" t="s">
        <v>395</v>
      </c>
      <c r="M50" s="355">
        <f>'07-2017'!H11</f>
        <v>47300187</v>
      </c>
      <c r="N50" s="355"/>
      <c r="O50" s="355"/>
      <c r="P50" s="346"/>
      <c r="R50" s="346"/>
    </row>
    <row r="51" spans="11:18" ht="24.75" customHeight="1">
      <c r="K51" s="349"/>
      <c r="L51" s="364" t="s">
        <v>396</v>
      </c>
      <c r="M51" s="360">
        <f>'[7]M7 Thop tien CHV'!$C$12</f>
        <v>54227822.442</v>
      </c>
      <c r="N51" s="355"/>
      <c r="O51" s="355"/>
      <c r="P51" s="346"/>
      <c r="R51" s="346"/>
    </row>
    <row r="52" spans="11:18" ht="24.75" customHeight="1">
      <c r="K52" s="349"/>
      <c r="L52" s="377" t="s">
        <v>369</v>
      </c>
      <c r="M52" s="369">
        <f>M50-M51</f>
        <v>-6927635.442000002</v>
      </c>
      <c r="N52" s="355"/>
      <c r="O52" s="355"/>
      <c r="P52" s="346"/>
      <c r="R52" s="346"/>
    </row>
    <row r="53" spans="11:18" ht="24.75" customHeight="1">
      <c r="K53" s="349"/>
      <c r="L53" s="377" t="s">
        <v>370</v>
      </c>
      <c r="M53" s="368">
        <f>(M52/M51)</f>
        <v>-0.12775057396799466</v>
      </c>
      <c r="N53" s="355"/>
      <c r="O53" s="355"/>
      <c r="P53" s="346"/>
      <c r="R53" s="346"/>
    </row>
    <row r="54" spans="11:18" ht="24.75" customHeight="1">
      <c r="K54" s="349"/>
      <c r="L54" s="363" t="s">
        <v>397</v>
      </c>
      <c r="M54" s="355">
        <f>'07-2017'!I11</f>
        <v>25959744</v>
      </c>
      <c r="N54" s="355" t="s">
        <v>371</v>
      </c>
      <c r="O54" s="361">
        <f>'07-2017'!I11/'07-2017'!H11</f>
        <v>0.5488296272486195</v>
      </c>
      <c r="P54" s="346"/>
      <c r="R54" s="346"/>
    </row>
    <row r="55" spans="11:18" ht="24.75" customHeight="1">
      <c r="K55" s="349"/>
      <c r="L55" s="363" t="s">
        <v>398</v>
      </c>
      <c r="M55" s="355">
        <f>'07-2017'!R11</f>
        <v>21340443</v>
      </c>
      <c r="N55" s="355" t="s">
        <v>371</v>
      </c>
      <c r="O55" s="361">
        <f>'07-2017'!R11/'07-2017'!H11</f>
        <v>0.45117037275138044</v>
      </c>
      <c r="P55" s="346"/>
      <c r="R55" s="346"/>
    </row>
    <row r="56" spans="11:18" ht="24.75" customHeight="1">
      <c r="K56" s="349"/>
      <c r="L56" s="363" t="s">
        <v>399</v>
      </c>
      <c r="M56" s="355">
        <f>'07-2017'!J11+'07-2017'!K11+'07-2017'!L11</f>
        <v>5826980</v>
      </c>
      <c r="N56" s="355" t="s">
        <v>371</v>
      </c>
      <c r="O56" s="361">
        <f>M56/'07-2017'!H11</f>
        <v>0.1231914791372812</v>
      </c>
      <c r="P56" s="346"/>
      <c r="R56" s="346"/>
    </row>
    <row r="57" spans="11:18" ht="24.75" customHeight="1">
      <c r="K57" s="349"/>
      <c r="L57" s="364" t="s">
        <v>400</v>
      </c>
      <c r="M57" s="360">
        <f>'[7]M7 Thop tien CHV'!$H$12+'[7]M7 Thop tien CHV'!$I$12+'[7]M7 Thop tien CHV'!$K$12</f>
        <v>2217726.5</v>
      </c>
      <c r="N57" s="360" t="s">
        <v>371</v>
      </c>
      <c r="O57" s="361">
        <f>M57/M51</f>
        <v>0.040896469748015335</v>
      </c>
      <c r="P57" s="346"/>
      <c r="R57" s="346"/>
    </row>
    <row r="58" spans="11:18" ht="24.75" customHeight="1" hidden="1">
      <c r="K58" s="349"/>
      <c r="L58" s="29"/>
      <c r="M58" s="355"/>
      <c r="N58" s="355"/>
      <c r="O58" s="361"/>
      <c r="P58" s="346"/>
      <c r="R58" s="346"/>
    </row>
    <row r="59" spans="11:18" ht="24.75" customHeight="1" hidden="1">
      <c r="K59" s="349"/>
      <c r="L59" s="29"/>
      <c r="M59" s="355"/>
      <c r="N59" s="355"/>
      <c r="O59" s="361"/>
      <c r="P59" s="346"/>
      <c r="R59" s="346"/>
    </row>
    <row r="60" spans="11:18" ht="24.75" customHeight="1">
      <c r="K60" s="349"/>
      <c r="L60" s="377" t="s">
        <v>401</v>
      </c>
      <c r="M60" s="368">
        <f>O56-O57</f>
        <v>0.08229500938926587</v>
      </c>
      <c r="N60" s="369"/>
      <c r="O60" s="361"/>
      <c r="P60" s="346"/>
      <c r="R60" s="346"/>
    </row>
    <row r="61" spans="11:18" ht="24.75" customHeight="1" hidden="1">
      <c r="K61" s="349"/>
      <c r="L61" s="29"/>
      <c r="M61" s="355"/>
      <c r="N61" s="355"/>
      <c r="O61" s="361"/>
      <c r="P61" s="346"/>
      <c r="R61" s="346"/>
    </row>
    <row r="62" spans="11:18" ht="24.75" customHeight="1" hidden="1">
      <c r="K62" s="349"/>
      <c r="L62" s="29"/>
      <c r="M62" s="355"/>
      <c r="N62" s="355"/>
      <c r="O62" s="361"/>
      <c r="P62" s="346"/>
      <c r="R62" s="346"/>
    </row>
    <row r="63" spans="11:18" ht="24.75" customHeight="1">
      <c r="K63" s="349"/>
      <c r="L63" s="363" t="s">
        <v>402</v>
      </c>
      <c r="M63" s="355">
        <f>'07-2017'!J11</f>
        <v>5515728</v>
      </c>
      <c r="N63" s="355" t="s">
        <v>372</v>
      </c>
      <c r="O63" s="361">
        <f>'07-2017'!J11/'07-2017'!I11</f>
        <v>0.2124723572004408</v>
      </c>
      <c r="P63" s="346"/>
      <c r="R63" s="346"/>
    </row>
    <row r="64" spans="11:16" ht="24.75" customHeight="1">
      <c r="K64" s="349"/>
      <c r="L64" s="364" t="s">
        <v>403</v>
      </c>
      <c r="M64" s="360">
        <f>'[7]M7 Thop tien CHV'!$H$12</f>
        <v>2212774.5</v>
      </c>
      <c r="N64" s="360" t="s">
        <v>373</v>
      </c>
      <c r="O64" s="361">
        <f>'[6]M7 Thop tien CHV'!$H$12/'[6]M7 Thop tien CHV'!$F$12</f>
        <v>0.014243501319813655</v>
      </c>
      <c r="P64" s="346"/>
    </row>
    <row r="65" spans="11:16" ht="24.75" customHeight="1" hidden="1">
      <c r="K65" s="349"/>
      <c r="L65" s="29"/>
      <c r="M65" s="355"/>
      <c r="N65" s="355"/>
      <c r="O65" s="355"/>
      <c r="P65" s="346"/>
    </row>
    <row r="66" spans="11:16" ht="24.75" customHeight="1" hidden="1">
      <c r="K66" s="349"/>
      <c r="L66" s="29"/>
      <c r="M66" s="355"/>
      <c r="N66" s="355"/>
      <c r="O66" s="355"/>
      <c r="P66" s="346"/>
    </row>
    <row r="67" spans="11:16" ht="24.75" customHeight="1" hidden="1">
      <c r="K67" s="349"/>
      <c r="L67" s="29"/>
      <c r="M67" s="355"/>
      <c r="N67" s="355"/>
      <c r="O67" s="355"/>
      <c r="P67" s="346"/>
    </row>
    <row r="68" spans="11:16" ht="24.75" customHeight="1">
      <c r="K68" s="349"/>
      <c r="L68" s="377" t="s">
        <v>404</v>
      </c>
      <c r="M68" s="368">
        <f>O63-O64</f>
        <v>0.19822885588062714</v>
      </c>
      <c r="N68" s="355"/>
      <c r="O68" s="355"/>
      <c r="P68" s="346"/>
    </row>
    <row r="69" spans="11:16" ht="24.75" customHeight="1" hidden="1">
      <c r="K69" s="349"/>
      <c r="L69" s="29"/>
      <c r="M69" s="355"/>
      <c r="N69" s="355"/>
      <c r="O69" s="355"/>
      <c r="P69" s="346"/>
    </row>
    <row r="70" spans="11:16" ht="24.75" customHeight="1" hidden="1">
      <c r="K70" s="349"/>
      <c r="L70" s="29"/>
      <c r="M70" s="355"/>
      <c r="N70" s="355"/>
      <c r="O70" s="355"/>
      <c r="P70" s="346"/>
    </row>
    <row r="71" spans="11:16" ht="24.75" customHeight="1" hidden="1">
      <c r="K71" s="349"/>
      <c r="L71" s="29"/>
      <c r="M71" s="355"/>
      <c r="N71" s="355"/>
      <c r="O71" s="355"/>
      <c r="P71" s="346"/>
    </row>
    <row r="72" spans="11:16" ht="24.75" customHeight="1">
      <c r="K72" s="349"/>
      <c r="L72" s="363" t="s">
        <v>405</v>
      </c>
      <c r="M72" s="355">
        <f>'07-2017'!S11</f>
        <v>41473207</v>
      </c>
      <c r="N72" s="355"/>
      <c r="O72" s="355"/>
      <c r="P72" s="346"/>
    </row>
    <row r="73" spans="11:16" ht="24.75" customHeight="1">
      <c r="K73" s="349"/>
      <c r="L73" s="364" t="s">
        <v>406</v>
      </c>
      <c r="M73" s="360">
        <f>'[7]M7 Thop tien CHV'!$R$12</f>
        <v>48126810.362</v>
      </c>
      <c r="N73" s="355"/>
      <c r="O73" s="355"/>
      <c r="P73" s="346"/>
    </row>
    <row r="74" spans="11:16" ht="24.75" customHeight="1" hidden="1">
      <c r="K74" s="349"/>
      <c r="L74" s="29"/>
      <c r="M74" s="29"/>
      <c r="N74" s="29"/>
      <c r="O74" s="29"/>
      <c r="P74" s="346"/>
    </row>
    <row r="75" spans="11:16" ht="24.75" customHeight="1" hidden="1">
      <c r="K75" s="349"/>
      <c r="L75" s="29"/>
      <c r="M75" s="29"/>
      <c r="N75" s="29"/>
      <c r="O75" s="29"/>
      <c r="P75" s="346"/>
    </row>
    <row r="76" spans="11:16" ht="24.75" customHeight="1">
      <c r="K76" s="349"/>
      <c r="L76" s="377" t="s">
        <v>374</v>
      </c>
      <c r="M76" s="369">
        <f>M72-M73</f>
        <v>-6653603.362000003</v>
      </c>
      <c r="N76" s="29"/>
      <c r="O76" s="29"/>
      <c r="P76" s="346"/>
    </row>
    <row r="77" spans="11:16" ht="24.75" customHeight="1" hidden="1">
      <c r="K77" s="349"/>
      <c r="L77" s="377"/>
      <c r="M77" s="377"/>
      <c r="N77" s="29"/>
      <c r="O77" s="29"/>
      <c r="P77" s="346"/>
    </row>
    <row r="78" spans="11:16" ht="24.75" customHeight="1" hidden="1">
      <c r="K78" s="349"/>
      <c r="L78" s="377"/>
      <c r="M78" s="377"/>
      <c r="N78" s="29"/>
      <c r="O78" s="29"/>
      <c r="P78" s="346"/>
    </row>
    <row r="79" spans="11:16" ht="24.75" customHeight="1">
      <c r="K79" s="349"/>
      <c r="L79" s="377" t="s">
        <v>375</v>
      </c>
      <c r="M79" s="368">
        <f>M76/M73</f>
        <v>-0.1382514925039279</v>
      </c>
      <c r="N79" s="29"/>
      <c r="O79" s="29"/>
      <c r="P79" s="346"/>
    </row>
    <row r="80" spans="11:16" ht="24.75" customHeight="1">
      <c r="K80" s="349"/>
      <c r="L80" s="29"/>
      <c r="M80" s="29"/>
      <c r="N80" s="29"/>
      <c r="O80" s="29"/>
      <c r="P80" s="346"/>
    </row>
    <row r="81" spans="11:16" ht="24.75" customHeight="1">
      <c r="K81" s="349"/>
      <c r="L81" s="29"/>
      <c r="M81" s="29"/>
      <c r="N81" s="29"/>
      <c r="O81" s="29"/>
      <c r="P81" s="346"/>
    </row>
    <row r="82" spans="11:16" ht="24.75" customHeight="1" hidden="1">
      <c r="K82" s="349"/>
      <c r="L82" s="29"/>
      <c r="M82" s="29"/>
      <c r="N82" s="29"/>
      <c r="O82" s="29"/>
      <c r="P82" s="346"/>
    </row>
    <row r="83" spans="11:16" ht="24.75" customHeight="1" hidden="1">
      <c r="K83" s="349"/>
      <c r="L83" s="29"/>
      <c r="M83" s="29"/>
      <c r="N83" s="29"/>
      <c r="O83" s="29"/>
      <c r="P83" s="346"/>
    </row>
    <row r="84" spans="11:16" ht="24.75" customHeight="1">
      <c r="K84" s="349"/>
      <c r="L84" s="29"/>
      <c r="M84" s="29"/>
      <c r="N84" s="29"/>
      <c r="O84" s="29"/>
      <c r="P84" s="346"/>
    </row>
    <row r="85" spans="11:16" ht="24.75" customHeight="1" hidden="1">
      <c r="K85" s="349"/>
      <c r="L85" s="29"/>
      <c r="M85" s="29"/>
      <c r="N85" s="29"/>
      <c r="O85" s="29"/>
      <c r="P85" s="346"/>
    </row>
    <row r="86" spans="11:16" ht="24.75" customHeight="1" hidden="1">
      <c r="K86" s="349"/>
      <c r="L86" s="29"/>
      <c r="M86" s="29"/>
      <c r="N86" s="29"/>
      <c r="O86" s="29"/>
      <c r="P86" s="346"/>
    </row>
    <row r="87" spans="11:16" ht="24.75" customHeight="1">
      <c r="K87" s="349"/>
      <c r="L87" s="29"/>
      <c r="M87" s="29"/>
      <c r="N87" s="29"/>
      <c r="O87" s="29"/>
      <c r="P87" s="346"/>
    </row>
    <row r="88" spans="11:16" ht="24.75" customHeight="1">
      <c r="K88" s="349"/>
      <c r="L88" s="29"/>
      <c r="M88" s="29"/>
      <c r="N88" s="29"/>
      <c r="O88" s="29"/>
      <c r="P88" s="346"/>
    </row>
    <row r="89" spans="11:16" ht="24.75" customHeight="1" hidden="1">
      <c r="K89" s="349"/>
      <c r="L89" s="29"/>
      <c r="M89" s="29"/>
      <c r="N89" s="29"/>
      <c r="O89" s="29"/>
      <c r="P89" s="346"/>
    </row>
    <row r="90" spans="11:16" ht="24.75" customHeight="1" hidden="1">
      <c r="K90" s="349"/>
      <c r="L90" s="29"/>
      <c r="M90" s="29"/>
      <c r="N90" s="29"/>
      <c r="O90" s="29"/>
      <c r="P90" s="346"/>
    </row>
    <row r="91" spans="11:16" ht="24.75" customHeight="1" hidden="1">
      <c r="K91" s="349"/>
      <c r="L91" s="29"/>
      <c r="M91" s="29"/>
      <c r="N91" s="29"/>
      <c r="O91" s="29"/>
      <c r="P91" s="346"/>
    </row>
    <row r="92" spans="11:16" ht="24.75" customHeight="1">
      <c r="K92" s="349"/>
      <c r="L92" s="29"/>
      <c r="M92" s="29"/>
      <c r="N92" s="29"/>
      <c r="O92" s="29"/>
      <c r="P92" s="346"/>
    </row>
    <row r="93" spans="11:16" ht="24.75" customHeight="1" hidden="1">
      <c r="K93" s="349"/>
      <c r="L93" s="29"/>
      <c r="M93" s="29"/>
      <c r="N93" s="29"/>
      <c r="O93" s="29"/>
      <c r="P93" s="346"/>
    </row>
    <row r="94" spans="11:16" ht="24.75" customHeight="1" hidden="1">
      <c r="K94" s="349"/>
      <c r="L94" s="29"/>
      <c r="M94" s="29"/>
      <c r="N94" s="29"/>
      <c r="O94" s="29"/>
      <c r="P94" s="346"/>
    </row>
    <row r="95" spans="11:16" ht="24.75" customHeight="1">
      <c r="K95" s="349"/>
      <c r="L95" s="29"/>
      <c r="M95" s="29"/>
      <c r="N95" s="29"/>
      <c r="O95" s="29"/>
      <c r="P95" s="346"/>
    </row>
    <row r="96" spans="11:16" ht="24.75" customHeight="1">
      <c r="K96" s="349"/>
      <c r="L96" s="29"/>
      <c r="M96" s="29"/>
      <c r="N96" s="29"/>
      <c r="O96" s="29"/>
      <c r="P96" s="346"/>
    </row>
    <row r="97" spans="11:16" ht="24.75" customHeight="1" hidden="1">
      <c r="K97" s="349"/>
      <c r="L97" s="29"/>
      <c r="M97" s="29"/>
      <c r="N97" s="29"/>
      <c r="O97" s="29"/>
      <c r="P97" s="346"/>
    </row>
    <row r="98" spans="11:16" ht="24.75" customHeight="1" hidden="1">
      <c r="K98" s="349"/>
      <c r="L98" s="29"/>
      <c r="M98" s="29"/>
      <c r="N98" s="29"/>
      <c r="O98" s="29"/>
      <c r="P98" s="346"/>
    </row>
    <row r="99" spans="11:16" ht="24.75" customHeight="1" hidden="1">
      <c r="K99" s="349"/>
      <c r="L99" s="29"/>
      <c r="M99" s="29"/>
      <c r="N99" s="29"/>
      <c r="O99" s="29"/>
      <c r="P99" s="346"/>
    </row>
    <row r="100" spans="11:16" ht="24.75" customHeight="1">
      <c r="K100" s="349"/>
      <c r="L100" s="29"/>
      <c r="M100" s="29"/>
      <c r="N100" s="29"/>
      <c r="O100" s="29"/>
      <c r="P100" s="346"/>
    </row>
    <row r="101" spans="11:16" ht="24.75" customHeight="1" hidden="1">
      <c r="K101" s="349"/>
      <c r="L101" s="29"/>
      <c r="M101" s="29"/>
      <c r="N101" s="29"/>
      <c r="O101" s="29"/>
      <c r="P101" s="346"/>
    </row>
    <row r="102" spans="11:16" ht="24.75" customHeight="1" hidden="1">
      <c r="K102" s="349"/>
      <c r="L102" s="29"/>
      <c r="M102" s="29"/>
      <c r="N102" s="29"/>
      <c r="O102" s="29"/>
      <c r="P102" s="346"/>
    </row>
    <row r="103" spans="11:16" ht="24.75" customHeight="1">
      <c r="K103" s="349"/>
      <c r="L103" s="29"/>
      <c r="M103" s="29"/>
      <c r="N103" s="29"/>
      <c r="O103" s="29"/>
      <c r="P103" s="346"/>
    </row>
    <row r="104" spans="11:16" ht="24.75" customHeight="1">
      <c r="K104" s="349"/>
      <c r="L104" s="29"/>
      <c r="M104" s="29"/>
      <c r="N104" s="29"/>
      <c r="O104" s="29"/>
      <c r="P104" s="346"/>
    </row>
    <row r="105" spans="11:16" ht="24.75" customHeight="1">
      <c r="K105" s="349"/>
      <c r="L105" s="29"/>
      <c r="M105" s="29"/>
      <c r="N105" s="29"/>
      <c r="O105" s="29"/>
      <c r="P105" s="346"/>
    </row>
    <row r="106" spans="11:16" ht="24.75" customHeight="1">
      <c r="K106" s="349"/>
      <c r="L106" s="29"/>
      <c r="M106" s="29"/>
      <c r="N106" s="29"/>
      <c r="O106" s="29"/>
      <c r="P106" s="346"/>
    </row>
    <row r="107" spans="11:16" ht="24.75" customHeight="1" hidden="1">
      <c r="K107" s="349"/>
      <c r="L107" s="29"/>
      <c r="M107" s="29"/>
      <c r="N107" s="29"/>
      <c r="O107" s="29"/>
      <c r="P107" s="346"/>
    </row>
    <row r="108" spans="11:16" ht="24.75" customHeight="1" hidden="1">
      <c r="K108" s="349"/>
      <c r="L108" s="29"/>
      <c r="M108" s="29"/>
      <c r="N108" s="29"/>
      <c r="O108" s="29"/>
      <c r="P108" s="346"/>
    </row>
    <row r="109" spans="11:16" ht="24.75" customHeight="1">
      <c r="K109" s="349"/>
      <c r="L109" s="29"/>
      <c r="M109" s="29"/>
      <c r="N109" s="29"/>
      <c r="O109" s="29"/>
      <c r="P109" s="346"/>
    </row>
    <row r="110" spans="11:16" ht="24.75" customHeight="1" hidden="1">
      <c r="K110" s="349"/>
      <c r="L110" s="29"/>
      <c r="M110" s="29"/>
      <c r="N110" s="29"/>
      <c r="O110" s="29"/>
      <c r="P110" s="346"/>
    </row>
    <row r="111" spans="11:16" ht="24.75" customHeight="1" hidden="1">
      <c r="K111" s="349"/>
      <c r="L111" s="29"/>
      <c r="M111" s="29"/>
      <c r="N111" s="29"/>
      <c r="O111" s="29"/>
      <c r="P111" s="346"/>
    </row>
    <row r="112" spans="11:16" ht="24.75" customHeight="1">
      <c r="K112" s="349"/>
      <c r="L112" s="29"/>
      <c r="M112" s="29"/>
      <c r="N112" s="29"/>
      <c r="O112" s="29"/>
      <c r="P112" s="346"/>
    </row>
    <row r="113" spans="12:15" ht="24.75" customHeight="1">
      <c r="L113" s="353"/>
      <c r="M113" s="353"/>
      <c r="N113" s="353"/>
      <c r="O113" s="353"/>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3" customFormat="1" ht="29.25" customHeight="1"/>
    <row r="129" s="344"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sheetPr>
    <tabColor indexed="19"/>
  </sheetPr>
  <dimension ref="A1:T28"/>
  <sheetViews>
    <sheetView showZeros="0" tabSelected="1" view="pageBreakPreview" zoomScale="85" zoomScaleNormal="85" zoomScaleSheetLayoutView="85" zoomScalePageLayoutView="0" workbookViewId="0" topLeftCell="C1">
      <selection activeCell="Q26" sqref="Q26"/>
    </sheetView>
  </sheetViews>
  <sheetFormatPr defaultColWidth="9.00390625" defaultRowHeight="15.75"/>
  <cols>
    <col min="1" max="1" width="3.50390625" style="387" customWidth="1"/>
    <col min="2" max="2" width="11.75390625" style="387" customWidth="1"/>
    <col min="3" max="3" width="9.125" style="387" customWidth="1"/>
    <col min="4" max="4" width="6.875" style="387" customWidth="1"/>
    <col min="5" max="5" width="9.50390625" style="387" customWidth="1"/>
    <col min="6" max="10" width="9.25390625" style="387" customWidth="1"/>
    <col min="11" max="11" width="10.00390625" style="387" customWidth="1"/>
    <col min="12" max="12" width="6.125" style="387" customWidth="1"/>
    <col min="13" max="13" width="9.00390625" style="387" customWidth="1"/>
    <col min="14" max="18" width="8.25390625" style="387" customWidth="1"/>
    <col min="19" max="16384" width="9.00390625" style="387" customWidth="1"/>
  </cols>
  <sheetData>
    <row r="1" spans="1:18" ht="24.75" customHeight="1">
      <c r="A1" s="803" t="s">
        <v>459</v>
      </c>
      <c r="B1" s="803"/>
      <c r="C1" s="803"/>
      <c r="D1" s="803"/>
      <c r="E1" s="803"/>
      <c r="F1" s="803"/>
      <c r="G1" s="803"/>
      <c r="H1" s="803"/>
      <c r="I1" s="803"/>
      <c r="J1" s="803"/>
      <c r="K1" s="803"/>
      <c r="L1" s="803"/>
      <c r="M1" s="803"/>
      <c r="N1" s="803"/>
      <c r="O1" s="803"/>
      <c r="P1" s="803"/>
      <c r="Q1" s="803"/>
      <c r="R1" s="803"/>
    </row>
    <row r="2" spans="1:18" s="483" customFormat="1" ht="8.25" customHeight="1">
      <c r="A2" s="804"/>
      <c r="B2" s="804"/>
      <c r="C2" s="804"/>
      <c r="D2" s="804"/>
      <c r="E2" s="804"/>
      <c r="F2" s="804"/>
      <c r="G2" s="804"/>
      <c r="H2" s="804"/>
      <c r="I2" s="804"/>
      <c r="J2" s="804"/>
      <c r="K2" s="804"/>
      <c r="L2" s="804"/>
      <c r="M2" s="804"/>
      <c r="N2" s="804"/>
      <c r="O2" s="804"/>
      <c r="P2" s="804"/>
      <c r="Q2" s="804"/>
      <c r="R2" s="804"/>
    </row>
    <row r="3" spans="1:18" s="496" customFormat="1" ht="27" customHeight="1">
      <c r="A3" s="802" t="s">
        <v>53</v>
      </c>
      <c r="B3" s="802"/>
      <c r="C3" s="855" t="s">
        <v>367</v>
      </c>
      <c r="D3" s="856"/>
      <c r="E3" s="856"/>
      <c r="F3" s="856"/>
      <c r="G3" s="856"/>
      <c r="H3" s="856"/>
      <c r="I3" s="856"/>
      <c r="J3" s="857"/>
      <c r="K3" s="854" t="s">
        <v>368</v>
      </c>
      <c r="L3" s="854"/>
      <c r="M3" s="854"/>
      <c r="N3" s="854"/>
      <c r="O3" s="854"/>
      <c r="P3" s="854"/>
      <c r="Q3" s="854"/>
      <c r="R3" s="854"/>
    </row>
    <row r="4" spans="1:18" s="496" customFormat="1" ht="27" customHeight="1">
      <c r="A4" s="802"/>
      <c r="B4" s="802"/>
      <c r="C4" s="852" t="s">
        <v>106</v>
      </c>
      <c r="D4" s="852" t="s">
        <v>463</v>
      </c>
      <c r="E4" s="855" t="s">
        <v>465</v>
      </c>
      <c r="F4" s="856"/>
      <c r="G4" s="856"/>
      <c r="H4" s="856"/>
      <c r="I4" s="856"/>
      <c r="J4" s="857"/>
      <c r="K4" s="852" t="s">
        <v>106</v>
      </c>
      <c r="L4" s="852" t="s">
        <v>463</v>
      </c>
      <c r="M4" s="855" t="s">
        <v>465</v>
      </c>
      <c r="N4" s="856"/>
      <c r="O4" s="856"/>
      <c r="P4" s="856"/>
      <c r="Q4" s="856"/>
      <c r="R4" s="857"/>
    </row>
    <row r="5" spans="1:18" s="466" customFormat="1" ht="88.5" customHeight="1">
      <c r="A5" s="802"/>
      <c r="B5" s="802"/>
      <c r="C5" s="853"/>
      <c r="D5" s="853"/>
      <c r="E5" s="465" t="s">
        <v>468</v>
      </c>
      <c r="F5" s="499" t="s">
        <v>464</v>
      </c>
      <c r="G5" s="499" t="s">
        <v>449</v>
      </c>
      <c r="H5" s="499" t="s">
        <v>467</v>
      </c>
      <c r="I5" s="499" t="s">
        <v>466</v>
      </c>
      <c r="J5" s="499" t="s">
        <v>467</v>
      </c>
      <c r="K5" s="853"/>
      <c r="L5" s="853"/>
      <c r="M5" s="465" t="s">
        <v>469</v>
      </c>
      <c r="N5" s="499" t="s">
        <v>464</v>
      </c>
      <c r="O5" s="499" t="s">
        <v>449</v>
      </c>
      <c r="P5" s="499" t="s">
        <v>467</v>
      </c>
      <c r="Q5" s="499" t="s">
        <v>466</v>
      </c>
      <c r="R5" s="499" t="s">
        <v>467</v>
      </c>
    </row>
    <row r="6" spans="1:18" ht="26.25" customHeight="1">
      <c r="A6" s="802" t="s">
        <v>30</v>
      </c>
      <c r="B6" s="802"/>
      <c r="C6" s="439">
        <v>1596</v>
      </c>
      <c r="D6" s="439"/>
      <c r="E6" s="494">
        <f>'06-2017'!S11</f>
        <v>0.7093023255813954</v>
      </c>
      <c r="F6" s="494"/>
      <c r="G6" s="485">
        <f>'06-2017'!W11-'06-2017'!S11</f>
        <v>0.030697674418604604</v>
      </c>
      <c r="H6" s="485" t="str">
        <f>IF(G6&gt;=0,"Chưa đạt","Đạt")</f>
        <v>Chưa đạt</v>
      </c>
      <c r="I6" s="487">
        <f>('06-2017'!V11-'06-2016'!T11)/'06-2016'!T11</f>
        <v>1</v>
      </c>
      <c r="J6" s="861" t="str">
        <f>IF((I6&lt;=-10%),"Đạt","Tăng tồn")</f>
        <v>Tăng tồn</v>
      </c>
      <c r="K6" s="858">
        <v>47615114</v>
      </c>
      <c r="L6" s="861"/>
      <c r="M6" s="494">
        <f>'07-2017'!T11</f>
        <v>0.22446215186097368</v>
      </c>
      <c r="N6" s="494"/>
      <c r="O6" s="485">
        <f>'07-2017'!V11-'Tổng hợp'!M6</f>
        <v>0.11553784813902634</v>
      </c>
      <c r="P6" s="485" t="str">
        <f>IF((O6&lt;=0),"Đạt","Chưa đạt")</f>
        <v>Chưa đạt</v>
      </c>
      <c r="Q6" s="487">
        <f>('07-2017'!W11-'07-2016'!U11)/'07-2016'!U11</f>
        <v>0.37356594466223886</v>
      </c>
      <c r="R6" s="862" t="str">
        <f>IF((Q6&lt;=-6%),"Đạt","Tăng tồn")</f>
        <v>Tăng tồn</v>
      </c>
    </row>
    <row r="7" spans="1:18" ht="26.25" customHeight="1">
      <c r="A7" s="464" t="s">
        <v>43</v>
      </c>
      <c r="B7" s="430" t="s">
        <v>442</v>
      </c>
      <c r="C7" s="464">
        <v>122</v>
      </c>
      <c r="D7" s="859">
        <f>RANK(C7,$C$7:$C$21,0)</f>
        <v>4</v>
      </c>
      <c r="E7" s="485">
        <f>'06-2017'!S12</f>
        <v>0.7021276595744681</v>
      </c>
      <c r="F7" s="489">
        <f>RANK(E7,$E$7:$E$21,0)</f>
        <v>8</v>
      </c>
      <c r="G7" s="486">
        <f>'06-2017'!W12-'06-2017'!S12</f>
        <v>0.14787234042553188</v>
      </c>
      <c r="H7" s="486" t="str">
        <f>IF(G7&gt;=0,"Chưa đạt","Đạt")</f>
        <v>Chưa đạt</v>
      </c>
      <c r="I7" s="487">
        <f>('06-2017'!V12-'06-2016'!T12)/'06-2016'!T12</f>
        <v>0.2727272727272727</v>
      </c>
      <c r="J7" s="488" t="str">
        <f aca="true" t="shared" si="0" ref="J7:J21">IF((I7&lt;=-10%),"Đạt","Tăng tồn")</f>
        <v>Tăng tồn</v>
      </c>
      <c r="K7" s="858">
        <v>16462784</v>
      </c>
      <c r="L7" s="489">
        <f>RANK(K7,$K$7:$K$21,0)</f>
        <v>1</v>
      </c>
      <c r="M7" s="485">
        <f>'07-2017'!T12</f>
        <v>0.0479077621164415</v>
      </c>
      <c r="N7" s="489">
        <f>RANK(M7,$M$7:$M$21,0)</f>
        <v>14</v>
      </c>
      <c r="O7" s="486">
        <f>'07-2017'!V12-'Tổng hợp'!M7</f>
        <v>0.3020922378835585</v>
      </c>
      <c r="P7" s="486" t="str">
        <f>IF((O7&lt;=0),"Đạt","Chưa đạt")</f>
        <v>Chưa đạt</v>
      </c>
      <c r="Q7" s="860">
        <f>('07-2017'!W12-'07-2016'!U12)/'07-2016'!U12</f>
        <v>0.013465195641319106</v>
      </c>
      <c r="R7" s="489" t="str">
        <f>IF((Q7&lt;=-6%),"Đạt","Tăng tồn")</f>
        <v>Tăng tồn</v>
      </c>
    </row>
    <row r="8" spans="1:18" ht="20.25" customHeight="1">
      <c r="A8" s="464" t="s">
        <v>1</v>
      </c>
      <c r="B8" s="850" t="s">
        <v>441</v>
      </c>
      <c r="C8" s="851"/>
      <c r="D8" s="859"/>
      <c r="E8" s="485"/>
      <c r="F8" s="489"/>
      <c r="G8" s="486"/>
      <c r="H8" s="486"/>
      <c r="I8" s="487"/>
      <c r="J8" s="488"/>
      <c r="K8" s="858"/>
      <c r="L8" s="489"/>
      <c r="M8" s="485"/>
      <c r="N8" s="489"/>
      <c r="O8" s="486"/>
      <c r="P8" s="486"/>
      <c r="Q8" s="860"/>
      <c r="R8" s="489"/>
    </row>
    <row r="9" spans="1:18" ht="26.25" customHeight="1">
      <c r="A9" s="464" t="s">
        <v>43</v>
      </c>
      <c r="B9" s="430" t="s">
        <v>423</v>
      </c>
      <c r="C9" s="464">
        <v>432</v>
      </c>
      <c r="D9" s="859">
        <f aca="true" t="shared" si="1" ref="D9:D21">RANK(C9,$C$7:$C$21,0)</f>
        <v>1</v>
      </c>
      <c r="E9" s="485">
        <f>'06-2017'!S14</f>
        <v>0.6566666666666666</v>
      </c>
      <c r="F9" s="489">
        <f aca="true" t="shared" si="2" ref="F8:F21">RANK(E9,$E$7:$E$21,0)</f>
        <v>12</v>
      </c>
      <c r="G9" s="486">
        <f>'06-2017'!W14-'06-2017'!S14</f>
        <v>0.19333333333333336</v>
      </c>
      <c r="H9" s="486" t="str">
        <f>IF(G9&gt;=0,"Chưa đạt","Đạt")</f>
        <v>Chưa đạt</v>
      </c>
      <c r="I9" s="487">
        <f>('06-2017'!V14-'06-2016'!T14)/'06-2016'!T14</f>
        <v>0.4305555555555556</v>
      </c>
      <c r="J9" s="488" t="str">
        <f t="shared" si="0"/>
        <v>Tăng tồn</v>
      </c>
      <c r="K9" s="858">
        <v>13022269</v>
      </c>
      <c r="L9" s="489">
        <f aca="true" t="shared" si="3" ref="L8:L21">RANK(K9,$K$7:$K$21,0)</f>
        <v>2</v>
      </c>
      <c r="M9" s="485">
        <f>'07-2017'!T14</f>
        <v>0.26988519039386055</v>
      </c>
      <c r="N9" s="489">
        <f aca="true" t="shared" si="4" ref="N9:N21">RANK(M9,$M$7:$M$21,0)</f>
        <v>11</v>
      </c>
      <c r="O9" s="486">
        <f>'07-2017'!V14-'Tổng hợp'!M9</f>
        <v>0.08011480960613943</v>
      </c>
      <c r="P9" s="486" t="str">
        <f>IF((O9&lt;=0),"Đạt","Chưa đạt")</f>
        <v>Chưa đạt</v>
      </c>
      <c r="Q9" s="860">
        <f>('07-2017'!W14-'07-2016'!U14)/'07-2016'!U14</f>
        <v>0.31260905032743425</v>
      </c>
      <c r="R9" s="489" t="str">
        <f>IF((Q9&lt;=-6%),"Đạt","Tăng tồn")</f>
        <v>Tăng tồn</v>
      </c>
    </row>
    <row r="10" spans="1:18" ht="26.25" customHeight="1">
      <c r="A10" s="464" t="s">
        <v>44</v>
      </c>
      <c r="B10" s="430" t="s">
        <v>424</v>
      </c>
      <c r="C10" s="464">
        <v>208</v>
      </c>
      <c r="D10" s="859">
        <f t="shared" si="1"/>
        <v>2</v>
      </c>
      <c r="E10" s="485">
        <f>'06-2017'!S15</f>
        <v>0.6946107784431138</v>
      </c>
      <c r="F10" s="489">
        <f t="shared" si="2"/>
        <v>9</v>
      </c>
      <c r="G10" s="486">
        <f>'06-2017'!W15-'06-2017'!S15</f>
        <v>0.15538922155688617</v>
      </c>
      <c r="H10" s="486" t="str">
        <f>IF(G10&gt;=0,"Chưa đạt","Đạt")</f>
        <v>Chưa đạt</v>
      </c>
      <c r="I10" s="487">
        <f>('06-2017'!V15-'06-2016'!T15)/'06-2016'!T15</f>
        <v>0.9615384615384616</v>
      </c>
      <c r="J10" s="488" t="str">
        <f t="shared" si="0"/>
        <v>Tăng tồn</v>
      </c>
      <c r="K10" s="858">
        <v>4799203</v>
      </c>
      <c r="L10" s="489">
        <f t="shared" si="3"/>
        <v>3</v>
      </c>
      <c r="M10" s="485">
        <f>'07-2017'!T15</f>
        <v>0.3153487679899151</v>
      </c>
      <c r="N10" s="489">
        <f t="shared" si="4"/>
        <v>10</v>
      </c>
      <c r="O10" s="486">
        <f>'07-2017'!V15-'Tổng hợp'!M10</f>
        <v>0.23465123201008492</v>
      </c>
      <c r="P10" s="486" t="str">
        <f>IF((O10&lt;=0),"Đạt","Chưa đạt")</f>
        <v>Chưa đạt</v>
      </c>
      <c r="Q10" s="860">
        <f>('07-2017'!W15-'07-2016'!U15)/'07-2016'!U15</f>
        <v>0.0873786182788909</v>
      </c>
      <c r="R10" s="489" t="str">
        <f aca="true" t="shared" si="5" ref="R10:R21">IF((Q10&lt;=-6%),"Đạt","Tăng tồn")</f>
        <v>Tăng tồn</v>
      </c>
    </row>
    <row r="11" spans="1:18" ht="26.25" customHeight="1">
      <c r="A11" s="464" t="s">
        <v>45</v>
      </c>
      <c r="B11" s="430" t="s">
        <v>425</v>
      </c>
      <c r="C11" s="464">
        <v>39</v>
      </c>
      <c r="D11" s="859">
        <f t="shared" si="1"/>
        <v>13</v>
      </c>
      <c r="E11" s="485">
        <f>'06-2017'!S16</f>
        <v>0.5882352941176471</v>
      </c>
      <c r="F11" s="489">
        <f t="shared" si="2"/>
        <v>14</v>
      </c>
      <c r="G11" s="486">
        <f>'06-2017'!W16-'06-2017'!S16</f>
        <v>0.2617647058823529</v>
      </c>
      <c r="H11" s="486" t="str">
        <f>IF(G11&gt;=0,"Chưa đạt","Đạt")</f>
        <v>Chưa đạt</v>
      </c>
      <c r="I11" s="487">
        <f>('06-2017'!V16-'06-2016'!T16)/'06-2016'!T16</f>
        <v>13</v>
      </c>
      <c r="J11" s="488" t="str">
        <f t="shared" si="0"/>
        <v>Tăng tồn</v>
      </c>
      <c r="K11" s="858">
        <v>270199</v>
      </c>
      <c r="L11" s="489">
        <f t="shared" si="3"/>
        <v>13</v>
      </c>
      <c r="M11" s="485">
        <f>'07-2017'!T16</f>
        <v>0.6054825274732284</v>
      </c>
      <c r="N11" s="489">
        <f t="shared" si="4"/>
        <v>4</v>
      </c>
      <c r="O11" s="486">
        <f>'07-2017'!V16-'Tổng hợp'!M11</f>
        <v>-0.05548252747322835</v>
      </c>
      <c r="P11" s="486" t="str">
        <f>IF((O11&lt;=0),"Đạt","Chưa đạt")</f>
        <v>Đạt</v>
      </c>
      <c r="Q11" s="860">
        <f>('07-2017'!W16-'07-2016'!U16)/'07-2016'!U16</f>
        <v>28.455238095238094</v>
      </c>
      <c r="R11" s="489" t="str">
        <f t="shared" si="5"/>
        <v>Tăng tồn</v>
      </c>
    </row>
    <row r="12" spans="1:18" ht="26.25" customHeight="1">
      <c r="A12" s="464" t="s">
        <v>54</v>
      </c>
      <c r="B12" s="430" t="s">
        <v>426</v>
      </c>
      <c r="C12" s="464">
        <v>72</v>
      </c>
      <c r="D12" s="859">
        <f t="shared" si="1"/>
        <v>11</v>
      </c>
      <c r="E12" s="485">
        <f>'06-2017'!S17</f>
        <v>0.6727272727272727</v>
      </c>
      <c r="F12" s="489">
        <f t="shared" si="2"/>
        <v>10</v>
      </c>
      <c r="G12" s="486">
        <f>'06-2017'!W17-'06-2017'!S17</f>
        <v>0.17727272727272725</v>
      </c>
      <c r="H12" s="486" t="str">
        <f>IF(G12&gt;=0,"Chưa đạt","Đạt")</f>
        <v>Chưa đạt</v>
      </c>
      <c r="I12" s="487">
        <f>('06-2017'!V17-'06-2016'!T17)/'06-2016'!T17</f>
        <v>0.38461538461538464</v>
      </c>
      <c r="J12" s="488" t="str">
        <f t="shared" si="0"/>
        <v>Tăng tồn</v>
      </c>
      <c r="K12" s="858">
        <v>960140</v>
      </c>
      <c r="L12" s="489">
        <f t="shared" si="3"/>
        <v>7</v>
      </c>
      <c r="M12" s="485">
        <f>'07-2017'!T17</f>
        <v>0.4846931660646562</v>
      </c>
      <c r="N12" s="489">
        <f t="shared" si="4"/>
        <v>7</v>
      </c>
      <c r="O12" s="486">
        <f>'07-2017'!V17-'Tổng hợp'!M12</f>
        <v>0.06530683393534387</v>
      </c>
      <c r="P12" s="486" t="str">
        <f>IF((O12&lt;=0),"Đạt","Chưa đạt")</f>
        <v>Chưa đạt</v>
      </c>
      <c r="Q12" s="860">
        <f>('07-2017'!W17-'07-2016'!U17)/'07-2016'!U17</f>
        <v>1.1191905902461514</v>
      </c>
      <c r="R12" s="489" t="str">
        <f t="shared" si="5"/>
        <v>Tăng tồn</v>
      </c>
    </row>
    <row r="13" spans="1:18" ht="26.25" customHeight="1">
      <c r="A13" s="464" t="s">
        <v>55</v>
      </c>
      <c r="B13" s="430" t="s">
        <v>427</v>
      </c>
      <c r="C13" s="464">
        <v>106</v>
      </c>
      <c r="D13" s="859">
        <f t="shared" si="1"/>
        <v>5</v>
      </c>
      <c r="E13" s="485">
        <f>'06-2017'!S18</f>
        <v>0.7848101265822784</v>
      </c>
      <c r="F13" s="489">
        <f t="shared" si="2"/>
        <v>3</v>
      </c>
      <c r="G13" s="486">
        <f>'06-2017'!W18-'06-2017'!S18</f>
        <v>0.06518987341772153</v>
      </c>
      <c r="H13" s="486" t="str">
        <f>IF(G13&gt;=0,"Chưa đạt","Đạt")</f>
        <v>Chưa đạt</v>
      </c>
      <c r="I13" s="487">
        <f>('06-2017'!V18-'06-2016'!T18)/'06-2016'!T18</f>
        <v>7.5</v>
      </c>
      <c r="J13" s="488" t="str">
        <f t="shared" si="0"/>
        <v>Tăng tồn</v>
      </c>
      <c r="K13" s="858">
        <v>2072495</v>
      </c>
      <c r="L13" s="489">
        <f t="shared" si="3"/>
        <v>6</v>
      </c>
      <c r="M13" s="485">
        <f>'07-2017'!T18</f>
        <v>0.13004024390954147</v>
      </c>
      <c r="N13" s="489">
        <f t="shared" si="4"/>
        <v>12</v>
      </c>
      <c r="O13" s="486">
        <f>'07-2017'!V18-'Tổng hợp'!M13</f>
        <v>0.41995975609045855</v>
      </c>
      <c r="P13" s="486" t="str">
        <f>IF((O13&lt;=0),"Đạt","Chưa đạt")</f>
        <v>Chưa đạt</v>
      </c>
      <c r="Q13" s="860" t="e">
        <f>('07-2017'!W18-'07-2016'!U18)/'07-2016'!U18</f>
        <v>#DIV/0!</v>
      </c>
      <c r="R13" s="489" t="s">
        <v>451</v>
      </c>
    </row>
    <row r="14" spans="1:18" ht="26.25" customHeight="1">
      <c r="A14" s="464" t="s">
        <v>56</v>
      </c>
      <c r="B14" s="430" t="s">
        <v>428</v>
      </c>
      <c r="C14" s="464">
        <v>143</v>
      </c>
      <c r="D14" s="859">
        <f t="shared" si="1"/>
        <v>3</v>
      </c>
      <c r="E14" s="485">
        <f>'06-2017'!S19</f>
        <v>0.8207547169811321</v>
      </c>
      <c r="F14" s="489">
        <f t="shared" si="2"/>
        <v>1</v>
      </c>
      <c r="G14" s="486">
        <f>'06-2017'!W19-'06-2017'!S19</f>
        <v>0.029245283018867863</v>
      </c>
      <c r="H14" s="486" t="str">
        <f>IF(G14&gt;=0,"Chưa đạt","Đạt")</f>
        <v>Chưa đạt</v>
      </c>
      <c r="I14" s="487">
        <f>('06-2017'!V19-'06-2016'!T19)/'06-2016'!T19</f>
        <v>0.7272727272727273</v>
      </c>
      <c r="J14" s="488" t="str">
        <f t="shared" si="0"/>
        <v>Tăng tồn</v>
      </c>
      <c r="K14" s="858">
        <v>4011931</v>
      </c>
      <c r="L14" s="489">
        <f t="shared" si="3"/>
        <v>4</v>
      </c>
      <c r="M14" s="485">
        <f>'07-2017'!T19</f>
        <v>0.901543775424734</v>
      </c>
      <c r="N14" s="489">
        <f t="shared" si="4"/>
        <v>1</v>
      </c>
      <c r="O14" s="486">
        <f>'07-2017'!V19-'Tổng hợp'!M14</f>
        <v>-0.3515437754247339</v>
      </c>
      <c r="P14" s="486" t="str">
        <f>IF((O14&lt;=0),"Đạt","Chưa đạt")</f>
        <v>Đạt</v>
      </c>
      <c r="Q14" s="860">
        <f>('07-2017'!W19-'07-2016'!U19)/'07-2016'!U19</f>
        <v>0.10910272392117339</v>
      </c>
      <c r="R14" s="489" t="str">
        <f t="shared" si="5"/>
        <v>Tăng tồn</v>
      </c>
    </row>
    <row r="15" spans="1:18" ht="26.25" customHeight="1">
      <c r="A15" s="464" t="s">
        <v>57</v>
      </c>
      <c r="B15" s="430" t="s">
        <v>429</v>
      </c>
      <c r="C15" s="464">
        <v>88</v>
      </c>
      <c r="D15" s="859">
        <f t="shared" si="1"/>
        <v>6</v>
      </c>
      <c r="E15" s="485">
        <f>'06-2017'!S20</f>
        <v>0.7692307692307693</v>
      </c>
      <c r="F15" s="489">
        <f t="shared" si="2"/>
        <v>4</v>
      </c>
      <c r="G15" s="486">
        <f>'06-2017'!W20-'06-2017'!S20</f>
        <v>0.0807692307692307</v>
      </c>
      <c r="H15" s="486" t="str">
        <f>IF(G15&gt;=0,"Chưa đạt","Đạt")</f>
        <v>Chưa đạt</v>
      </c>
      <c r="I15" s="487">
        <f>('06-2017'!V20-'06-2016'!T20)/'06-2016'!T20</f>
        <v>1.5</v>
      </c>
      <c r="J15" s="488" t="str">
        <f t="shared" si="0"/>
        <v>Tăng tồn</v>
      </c>
      <c r="K15" s="858">
        <v>2714934</v>
      </c>
      <c r="L15" s="489">
        <f t="shared" si="3"/>
        <v>5</v>
      </c>
      <c r="M15" s="485">
        <f>'07-2017'!T20</f>
        <v>0.07027202275745945</v>
      </c>
      <c r="N15" s="489">
        <f t="shared" si="4"/>
        <v>13</v>
      </c>
      <c r="O15" s="486">
        <f>'07-2017'!V20-'Tổng hợp'!M15</f>
        <v>0.47972797724254057</v>
      </c>
      <c r="P15" s="486" t="str">
        <f>IF((O15&lt;=0),"Đạt","Chưa đạt")</f>
        <v>Chưa đạt</v>
      </c>
      <c r="Q15" s="860">
        <f>('07-2017'!W20-'07-2016'!U20)/'07-2016'!U20</f>
        <v>54.561125</v>
      </c>
      <c r="R15" s="489" t="str">
        <f t="shared" si="5"/>
        <v>Tăng tồn</v>
      </c>
    </row>
    <row r="16" spans="1:20" ht="26.25" customHeight="1">
      <c r="A16" s="464" t="s">
        <v>58</v>
      </c>
      <c r="B16" s="430" t="s">
        <v>431</v>
      </c>
      <c r="C16" s="464">
        <v>73</v>
      </c>
      <c r="D16" s="859">
        <f t="shared" si="1"/>
        <v>10</v>
      </c>
      <c r="E16" s="485">
        <f>'06-2017'!S21</f>
        <v>0.7962962962962963</v>
      </c>
      <c r="F16" s="489">
        <f t="shared" si="2"/>
        <v>2</v>
      </c>
      <c r="G16" s="486">
        <f>'06-2017'!W21-'06-2017'!S21</f>
        <v>0.0537037037037037</v>
      </c>
      <c r="H16" s="486" t="str">
        <f>IF(G16&gt;=0,"Chưa đạt","Đạt")</f>
        <v>Chưa đạt</v>
      </c>
      <c r="I16" s="487">
        <f>('06-2017'!V21-'06-2016'!T21)/'06-2016'!T21</f>
        <v>1.2</v>
      </c>
      <c r="J16" s="488" t="str">
        <f t="shared" si="0"/>
        <v>Tăng tồn</v>
      </c>
      <c r="K16" s="858">
        <v>595494</v>
      </c>
      <c r="L16" s="489">
        <f t="shared" si="3"/>
        <v>10</v>
      </c>
      <c r="M16" s="485">
        <f>'07-2017'!T21</f>
        <v>0.5076509833984141</v>
      </c>
      <c r="N16" s="489">
        <f t="shared" si="4"/>
        <v>5</v>
      </c>
      <c r="O16" s="486">
        <f>'07-2017'!V21-'Tổng hợp'!M16</f>
        <v>0.042349016601585965</v>
      </c>
      <c r="P16" s="486" t="str">
        <f>IF((O16&lt;=0),"Đạt","Chưa đạt")</f>
        <v>Chưa đạt</v>
      </c>
      <c r="Q16" s="860">
        <f>('07-2017'!W21-'07-2016'!U21)/'07-2016'!U21</f>
        <v>-0.14328218221608524</v>
      </c>
      <c r="R16" s="489" t="str">
        <f t="shared" si="5"/>
        <v>Đạt</v>
      </c>
      <c r="T16" s="484"/>
    </row>
    <row r="17" spans="1:18" ht="26.25" customHeight="1">
      <c r="A17" s="464" t="s">
        <v>59</v>
      </c>
      <c r="B17" s="430" t="s">
        <v>432</v>
      </c>
      <c r="C17" s="464">
        <v>78</v>
      </c>
      <c r="D17" s="859">
        <f t="shared" si="1"/>
        <v>7</v>
      </c>
      <c r="E17" s="485">
        <f>'06-2017'!S22</f>
        <v>0.6521739130434783</v>
      </c>
      <c r="F17" s="489">
        <f t="shared" si="2"/>
        <v>13</v>
      </c>
      <c r="G17" s="486">
        <f>'06-2017'!W22-'06-2017'!S22</f>
        <v>0.1978260869565217</v>
      </c>
      <c r="H17" s="486" t="str">
        <f>IF(G17&gt;=0,"Chưa đạt","Đạt")</f>
        <v>Chưa đạt</v>
      </c>
      <c r="I17" s="487">
        <f>('06-2017'!V22-'06-2016'!T22)/'06-2016'!T22</f>
        <v>3.8</v>
      </c>
      <c r="J17" s="488" t="str">
        <f t="shared" si="0"/>
        <v>Tăng tồn</v>
      </c>
      <c r="K17" s="858">
        <v>540079</v>
      </c>
      <c r="L17" s="489">
        <f t="shared" si="3"/>
        <v>11</v>
      </c>
      <c r="M17" s="485">
        <f>'07-2017'!T22</f>
        <v>0.6876086770616573</v>
      </c>
      <c r="N17" s="489">
        <f t="shared" si="4"/>
        <v>3</v>
      </c>
      <c r="O17" s="486">
        <f>'07-2017'!V22-'Tổng hợp'!M17</f>
        <v>-0.13760867706165725</v>
      </c>
      <c r="P17" s="486" t="str">
        <f>IF((O17&lt;=0),"Đạt","Chưa đạt")</f>
        <v>Đạt</v>
      </c>
      <c r="Q17" s="860">
        <f>('07-2017'!W22-'07-2016'!U22)/'07-2016'!U22</f>
        <v>5.499649539009004</v>
      </c>
      <c r="R17" s="489" t="str">
        <f t="shared" si="5"/>
        <v>Tăng tồn</v>
      </c>
    </row>
    <row r="18" spans="1:18" ht="26.25" customHeight="1">
      <c r="A18" s="464" t="s">
        <v>79</v>
      </c>
      <c r="B18" s="430" t="s">
        <v>433</v>
      </c>
      <c r="C18" s="464">
        <v>74</v>
      </c>
      <c r="D18" s="859">
        <f t="shared" si="1"/>
        <v>9</v>
      </c>
      <c r="E18" s="485">
        <f>'06-2017'!S23</f>
        <v>0.6727272727272727</v>
      </c>
      <c r="F18" s="489">
        <f t="shared" si="2"/>
        <v>10</v>
      </c>
      <c r="G18" s="486">
        <f>'06-2017'!W23-'06-2017'!S23</f>
        <v>0.17727272727272725</v>
      </c>
      <c r="H18" s="486" t="str">
        <f>IF(G18&gt;=0,"Chưa đạt","Đạt")</f>
        <v>Chưa đạt</v>
      </c>
      <c r="I18" s="487">
        <f>('06-2017'!V23-'06-2016'!T23)/'06-2016'!T23</f>
        <v>3.5</v>
      </c>
      <c r="J18" s="488" t="str">
        <f t="shared" si="0"/>
        <v>Tăng tồn</v>
      </c>
      <c r="K18" s="858">
        <v>711037</v>
      </c>
      <c r="L18" s="489">
        <f t="shared" si="3"/>
        <v>9</v>
      </c>
      <c r="M18" s="485">
        <f>'07-2017'!T23</f>
        <v>0.5006119512588285</v>
      </c>
      <c r="N18" s="489">
        <f t="shared" si="4"/>
        <v>6</v>
      </c>
      <c r="O18" s="486">
        <f>'07-2017'!V23-'Tổng hợp'!M18</f>
        <v>0.04938804874117153</v>
      </c>
      <c r="P18" s="486" t="str">
        <f>IF((O18&lt;=0),"Đạt","Chưa đạt")</f>
        <v>Chưa đạt</v>
      </c>
      <c r="Q18" s="860">
        <f>('07-2017'!W23-'07-2016'!U23)/'07-2016'!U23</f>
        <v>4.021521837010356</v>
      </c>
      <c r="R18" s="489" t="str">
        <f t="shared" si="5"/>
        <v>Tăng tồn</v>
      </c>
    </row>
    <row r="19" spans="1:18" ht="26.25" customHeight="1">
      <c r="A19" s="464" t="s">
        <v>80</v>
      </c>
      <c r="B19" s="430" t="s">
        <v>434</v>
      </c>
      <c r="C19" s="464">
        <v>55</v>
      </c>
      <c r="D19" s="859">
        <f t="shared" si="1"/>
        <v>12</v>
      </c>
      <c r="E19" s="485">
        <f>'06-2017'!S24</f>
        <v>0.7608695652173914</v>
      </c>
      <c r="F19" s="489">
        <f t="shared" si="2"/>
        <v>5</v>
      </c>
      <c r="G19" s="486">
        <f>'06-2017'!W24-'06-2017'!S24</f>
        <v>0.08913043478260863</v>
      </c>
      <c r="H19" s="486" t="str">
        <f>IF(G19&gt;=0,"Chưa đạt","Đạt")</f>
        <v>Chưa đạt</v>
      </c>
      <c r="I19" s="487">
        <f>('06-2017'!V24-'06-2016'!T24)/'06-2016'!T24</f>
        <v>1.2</v>
      </c>
      <c r="J19" s="488" t="str">
        <f t="shared" si="0"/>
        <v>Tăng tồn</v>
      </c>
      <c r="K19" s="858">
        <v>777725</v>
      </c>
      <c r="L19" s="489">
        <f t="shared" si="3"/>
        <v>8</v>
      </c>
      <c r="M19" s="485">
        <f>'07-2017'!T24</f>
        <v>0.45391579363510576</v>
      </c>
      <c r="N19" s="489">
        <f t="shared" si="4"/>
        <v>8</v>
      </c>
      <c r="O19" s="486">
        <f>'07-2017'!V24-'Tổng hợp'!M19</f>
        <v>0.09608420636489429</v>
      </c>
      <c r="P19" s="486" t="str">
        <f>IF((O19&lt;=0),"Đạt","Chưa đạt")</f>
        <v>Chưa đạt</v>
      </c>
      <c r="Q19" s="860">
        <f>('07-2017'!W24-'07-2016'!U24)/'07-2016'!U24</f>
        <v>0.0813527477689056</v>
      </c>
      <c r="R19" s="489" t="str">
        <f t="shared" si="5"/>
        <v>Tăng tồn</v>
      </c>
    </row>
    <row r="20" spans="1:18" ht="26.25" customHeight="1">
      <c r="A20" s="464">
        <v>12</v>
      </c>
      <c r="B20" s="430" t="s">
        <v>435</v>
      </c>
      <c r="C20" s="464">
        <v>75</v>
      </c>
      <c r="D20" s="859">
        <f t="shared" si="1"/>
        <v>8</v>
      </c>
      <c r="E20" s="485">
        <f>'06-2017'!S25</f>
        <v>0.7457627118644068</v>
      </c>
      <c r="F20" s="489">
        <f t="shared" si="2"/>
        <v>6</v>
      </c>
      <c r="G20" s="486">
        <f>'06-2017'!W25-'06-2017'!S25</f>
        <v>0.10423728813559319</v>
      </c>
      <c r="H20" s="486" t="str">
        <f>IF(G20&gt;=0,"Chưa đạt","Đạt")</f>
        <v>Chưa đạt</v>
      </c>
      <c r="I20" s="487" t="e">
        <f>('06-2017'!V25-'06-2016'!T25)/'06-2016'!T25</f>
        <v>#DIV/0!</v>
      </c>
      <c r="J20" s="488" t="s">
        <v>451</v>
      </c>
      <c r="K20" s="858">
        <v>411133</v>
      </c>
      <c r="L20" s="489">
        <f t="shared" si="3"/>
        <v>12</v>
      </c>
      <c r="M20" s="485">
        <f>'07-2017'!T25</f>
        <v>0.6910903538013171</v>
      </c>
      <c r="N20" s="489">
        <f t="shared" si="4"/>
        <v>2</v>
      </c>
      <c r="O20" s="486">
        <f>'07-2017'!V25-'Tổng hợp'!M20</f>
        <v>-0.14109035380131707</v>
      </c>
      <c r="P20" s="486" t="str">
        <f>IF((O20&lt;=0),"Đạt","Chưa đạt")</f>
        <v>Đạt</v>
      </c>
      <c r="Q20" s="860" t="e">
        <f>('07-2017'!W25-'07-2016'!U25)/'07-2016'!U25</f>
        <v>#DIV/0!</v>
      </c>
      <c r="R20" s="489" t="s">
        <v>451</v>
      </c>
    </row>
    <row r="21" spans="1:18" ht="26.25" customHeight="1">
      <c r="A21" s="464" t="s">
        <v>82</v>
      </c>
      <c r="B21" s="430" t="s">
        <v>436</v>
      </c>
      <c r="C21" s="464">
        <v>31</v>
      </c>
      <c r="D21" s="859">
        <f t="shared" si="1"/>
        <v>14</v>
      </c>
      <c r="E21" s="485">
        <f>'06-2017'!S26</f>
        <v>0.7142857142857143</v>
      </c>
      <c r="F21" s="489">
        <f t="shared" si="2"/>
        <v>7</v>
      </c>
      <c r="G21" s="486">
        <f>'06-2017'!W26-'06-2017'!S26</f>
        <v>0.13571428571428568</v>
      </c>
      <c r="H21" s="486" t="str">
        <f>IF(G21&gt;=0,"Chưa đạt","Đạt")</f>
        <v>Chưa đạt</v>
      </c>
      <c r="I21" s="487">
        <f>('06-2017'!V26-'06-2016'!T26)/'06-2016'!T26</f>
        <v>1</v>
      </c>
      <c r="J21" s="488" t="str">
        <f t="shared" si="0"/>
        <v>Tăng tồn</v>
      </c>
      <c r="K21" s="858">
        <v>265691</v>
      </c>
      <c r="L21" s="489">
        <f t="shared" si="3"/>
        <v>14</v>
      </c>
      <c r="M21" s="485">
        <f>'07-2017'!T26</f>
        <v>0.3490923077653629</v>
      </c>
      <c r="N21" s="489">
        <f t="shared" si="4"/>
        <v>9</v>
      </c>
      <c r="O21" s="486">
        <f>'07-2017'!V26-'Tổng hợp'!M21</f>
        <v>0.20090769223463717</v>
      </c>
      <c r="P21" s="486" t="str">
        <f>IF((O21&lt;=0),"Đạt","Chưa đạt")</f>
        <v>Chưa đạt</v>
      </c>
      <c r="Q21" s="860">
        <f>('07-2017'!W26-'07-2016'!U26)/'07-2016'!U26</f>
        <v>5.741123241860922</v>
      </c>
      <c r="R21" s="489" t="str">
        <f t="shared" si="5"/>
        <v>Tăng tồn</v>
      </c>
    </row>
    <row r="22" spans="1:17" s="385" customFormat="1" ht="20.25" customHeight="1">
      <c r="A22" s="490" t="s">
        <v>452</v>
      </c>
      <c r="E22" s="806" t="s">
        <v>456</v>
      </c>
      <c r="F22" s="806"/>
      <c r="G22" s="807"/>
      <c r="H22" s="807"/>
      <c r="I22" s="807"/>
      <c r="J22" s="807"/>
      <c r="K22" s="807"/>
      <c r="L22" s="807"/>
      <c r="M22" s="807"/>
      <c r="N22" s="807"/>
      <c r="O22" s="807"/>
      <c r="P22" s="807"/>
      <c r="Q22" s="807"/>
    </row>
    <row r="23" spans="2:17" s="385" customFormat="1" ht="21.75" customHeight="1">
      <c r="B23" s="808" t="s">
        <v>455</v>
      </c>
      <c r="C23" s="808"/>
      <c r="D23" s="808"/>
      <c r="E23" s="807"/>
      <c r="F23" s="498"/>
      <c r="Q23" s="492" t="s">
        <v>454</v>
      </c>
    </row>
    <row r="24" spans="1:17" s="385" customFormat="1" ht="15.75" customHeight="1">
      <c r="A24" s="491"/>
      <c r="E24" s="805" t="s">
        <v>453</v>
      </c>
      <c r="F24" s="805"/>
      <c r="G24" s="805"/>
      <c r="H24" s="805"/>
      <c r="I24" s="805"/>
      <c r="J24" s="805"/>
      <c r="K24" s="805"/>
      <c r="L24" s="805"/>
      <c r="M24" s="805"/>
      <c r="N24" s="805"/>
      <c r="O24" s="805"/>
      <c r="P24" s="805"/>
      <c r="Q24" s="805"/>
    </row>
    <row r="25" spans="1:17" s="385" customFormat="1" ht="15.75" customHeight="1">
      <c r="A25" s="491"/>
      <c r="E25" s="497" t="s">
        <v>460</v>
      </c>
      <c r="F25" s="497"/>
      <c r="G25" s="495"/>
      <c r="H25" s="495"/>
      <c r="I25" s="495"/>
      <c r="J25" s="495"/>
      <c r="K25" s="495"/>
      <c r="L25" s="495"/>
      <c r="M25" s="495"/>
      <c r="N25" s="495"/>
      <c r="O25" s="495"/>
      <c r="P25" s="495"/>
      <c r="Q25" s="495"/>
    </row>
    <row r="26" spans="1:6" ht="15.75" customHeight="1">
      <c r="A26" s="393"/>
      <c r="B26" s="393"/>
      <c r="C26" s="393"/>
      <c r="D26" s="393"/>
      <c r="E26" s="496" t="s">
        <v>461</v>
      </c>
      <c r="F26" s="496"/>
    </row>
    <row r="27" spans="1:17" ht="18.75">
      <c r="A27" s="393"/>
      <c r="B27" s="800" t="s">
        <v>462</v>
      </c>
      <c r="C27" s="800"/>
      <c r="D27" s="800"/>
      <c r="E27" s="801"/>
      <c r="F27" s="801"/>
      <c r="G27" s="801"/>
      <c r="H27" s="801"/>
      <c r="I27" s="801"/>
      <c r="J27" s="801"/>
      <c r="K27" s="801"/>
      <c r="L27" s="801"/>
      <c r="M27" s="801"/>
      <c r="N27" s="801"/>
      <c r="O27" s="801"/>
      <c r="P27" s="801"/>
      <c r="Q27" s="801"/>
    </row>
    <row r="28" spans="1:4" ht="18.75">
      <c r="A28" s="389"/>
      <c r="B28" s="389"/>
      <c r="C28" s="389"/>
      <c r="D28" s="389"/>
    </row>
  </sheetData>
  <sheetProtection formatCells="0" formatColumns="0" formatRows="0"/>
  <mergeCells count="17">
    <mergeCell ref="C3:J3"/>
    <mergeCell ref="A3:B5"/>
    <mergeCell ref="K3:R3"/>
    <mergeCell ref="B8:C8"/>
    <mergeCell ref="L4:L5"/>
    <mergeCell ref="K4:K5"/>
    <mergeCell ref="M4:R4"/>
    <mergeCell ref="C4:C5"/>
    <mergeCell ref="D4:D5"/>
    <mergeCell ref="B27:Q27"/>
    <mergeCell ref="A6:B6"/>
    <mergeCell ref="A1:R1"/>
    <mergeCell ref="A2:R2"/>
    <mergeCell ref="E24:Q24"/>
    <mergeCell ref="E22:Q22"/>
    <mergeCell ref="B23:E23"/>
    <mergeCell ref="E4:J4"/>
  </mergeCells>
  <conditionalFormatting sqref="S13:IV13 A13:C13">
    <cfRule type="cellIs" priority="11" dxfId="13" operator="between" stopIfTrue="1">
      <formula>0</formula>
      <formula>-100000000</formula>
    </cfRule>
  </conditionalFormatting>
  <conditionalFormatting sqref="R6:R21">
    <cfRule type="cellIs" priority="2" dxfId="1" operator="equal" stopIfTrue="1">
      <formula>"Đạt"</formula>
    </cfRule>
  </conditionalFormatting>
  <conditionalFormatting sqref="H9:H21">
    <cfRule type="cellIs" priority="1" dxfId="0" operator="equal" stopIfTrue="1">
      <formula>"Đạt"</formula>
    </cfRule>
  </conditionalFormatting>
  <printOptions horizontalCentered="1"/>
  <pageMargins left="0.2" right="0" top="0" bottom="0" header="0" footer="0"/>
  <pageSetup horizontalDpi="600" verticalDpi="600" orientation="landscape" paperSize="9" scale="85" r:id="rId2"/>
  <headerFooter alignWithMargins="0">
    <oddFooter>&amp;C&amp;P</oddFooter>
  </headerFooter>
  <drawing r:id="rId1"/>
</worksheet>
</file>

<file path=xl/worksheets/sheet13.xml><?xml version="1.0" encoding="utf-8"?>
<worksheet xmlns="http://schemas.openxmlformats.org/spreadsheetml/2006/main" xmlns:r="http://schemas.openxmlformats.org/officeDocument/2006/relationships">
  <sheetPr>
    <tabColor indexed="19"/>
  </sheetPr>
  <dimension ref="A1:X37"/>
  <sheetViews>
    <sheetView showZeros="0" zoomScale="85" zoomScaleNormal="85" zoomScaleSheetLayoutView="85" zoomScalePageLayoutView="0" workbookViewId="0" topLeftCell="G1">
      <selection activeCell="X11" sqref="X11"/>
    </sheetView>
  </sheetViews>
  <sheetFormatPr defaultColWidth="9.00390625" defaultRowHeight="15.75"/>
  <cols>
    <col min="1" max="1" width="3.50390625" style="387" customWidth="1"/>
    <col min="2" max="2" width="19.625" style="387" customWidth="1"/>
    <col min="3" max="3" width="7.875" style="387" customWidth="1"/>
    <col min="4" max="18" width="7.375" style="387" customWidth="1"/>
    <col min="19" max="19" width="7.625" style="387" customWidth="1"/>
    <col min="20" max="16384" width="9.00390625" style="387" customWidth="1"/>
  </cols>
  <sheetData>
    <row r="1" spans="1:19" ht="20.25" customHeight="1">
      <c r="A1" s="405" t="s">
        <v>27</v>
      </c>
      <c r="B1" s="405"/>
      <c r="C1" s="405"/>
      <c r="D1" s="406"/>
      <c r="E1" s="810" t="s">
        <v>62</v>
      </c>
      <c r="F1" s="810"/>
      <c r="G1" s="810"/>
      <c r="H1" s="810"/>
      <c r="I1" s="810"/>
      <c r="J1" s="810"/>
      <c r="K1" s="810"/>
      <c r="L1" s="810"/>
      <c r="M1" s="810"/>
      <c r="N1" s="810"/>
      <c r="O1" s="810"/>
      <c r="P1" s="407" t="s">
        <v>413</v>
      </c>
      <c r="Q1" s="407"/>
      <c r="R1" s="407"/>
      <c r="S1" s="407"/>
    </row>
    <row r="2" spans="1:19" ht="17.25" customHeight="1">
      <c r="A2" s="809" t="s">
        <v>226</v>
      </c>
      <c r="B2" s="809"/>
      <c r="C2" s="809"/>
      <c r="D2" s="809"/>
      <c r="E2" s="811" t="s">
        <v>34</v>
      </c>
      <c r="F2" s="811"/>
      <c r="G2" s="811"/>
      <c r="H2" s="811"/>
      <c r="I2" s="811"/>
      <c r="J2" s="811"/>
      <c r="K2" s="811"/>
      <c r="L2" s="811"/>
      <c r="M2" s="811"/>
      <c r="N2" s="811"/>
      <c r="O2" s="811"/>
      <c r="P2" s="822" t="str">
        <f>'Thong tin'!B4</f>
        <v>CTHADS tỉnh Cao Bằng</v>
      </c>
      <c r="Q2" s="822"/>
      <c r="R2" s="822"/>
      <c r="S2" s="822"/>
    </row>
    <row r="3" spans="1:19" ht="19.5" customHeight="1">
      <c r="A3" s="809" t="s">
        <v>227</v>
      </c>
      <c r="B3" s="809"/>
      <c r="C3" s="809"/>
      <c r="D3" s="809"/>
      <c r="E3" s="812" t="str">
        <f>'Thong tin'!B3</f>
        <v>7 tháng / năm 2017</v>
      </c>
      <c r="F3" s="812"/>
      <c r="G3" s="812"/>
      <c r="H3" s="812"/>
      <c r="I3" s="812"/>
      <c r="J3" s="812"/>
      <c r="K3" s="812"/>
      <c r="L3" s="812"/>
      <c r="M3" s="812"/>
      <c r="N3" s="812"/>
      <c r="O3" s="812"/>
      <c r="P3" s="407" t="s">
        <v>414</v>
      </c>
      <c r="Q3" s="405"/>
      <c r="R3" s="407"/>
      <c r="S3" s="407"/>
    </row>
    <row r="4" spans="1:19" ht="14.25" customHeight="1">
      <c r="A4" s="408" t="s">
        <v>105</v>
      </c>
      <c r="B4" s="405"/>
      <c r="C4" s="405"/>
      <c r="D4" s="405"/>
      <c r="E4" s="405"/>
      <c r="F4" s="405"/>
      <c r="G4" s="405"/>
      <c r="H4" s="405"/>
      <c r="I4" s="405"/>
      <c r="J4" s="405"/>
      <c r="K4" s="405"/>
      <c r="L4" s="405"/>
      <c r="M4" s="405"/>
      <c r="N4" s="409"/>
      <c r="O4" s="409"/>
      <c r="P4" s="824" t="s">
        <v>289</v>
      </c>
      <c r="Q4" s="824"/>
      <c r="R4" s="824"/>
      <c r="S4" s="824"/>
    </row>
    <row r="5" spans="1:19" ht="21.75" customHeight="1">
      <c r="A5" s="406"/>
      <c r="B5" s="410"/>
      <c r="C5" s="410"/>
      <c r="D5" s="406"/>
      <c r="E5" s="450"/>
      <c r="F5" s="406"/>
      <c r="G5" s="406"/>
      <c r="H5" s="406"/>
      <c r="I5" s="406"/>
      <c r="J5" s="406"/>
      <c r="K5" s="406"/>
      <c r="L5" s="406"/>
      <c r="M5" s="406"/>
      <c r="N5" s="406"/>
      <c r="O5" s="406"/>
      <c r="P5" s="406"/>
      <c r="Q5" s="411" t="s">
        <v>225</v>
      </c>
      <c r="R5" s="412"/>
      <c r="S5" s="412"/>
    </row>
    <row r="6" spans="1:24" s="388" customFormat="1" ht="19.5" customHeight="1">
      <c r="A6" s="832" t="s">
        <v>53</v>
      </c>
      <c r="B6" s="832"/>
      <c r="C6" s="802" t="s">
        <v>106</v>
      </c>
      <c r="D6" s="802"/>
      <c r="E6" s="802"/>
      <c r="F6" s="802" t="s">
        <v>97</v>
      </c>
      <c r="G6" s="802" t="s">
        <v>107</v>
      </c>
      <c r="H6" s="813" t="s">
        <v>98</v>
      </c>
      <c r="I6" s="813"/>
      <c r="J6" s="813"/>
      <c r="K6" s="813"/>
      <c r="L6" s="813"/>
      <c r="M6" s="813"/>
      <c r="N6" s="813"/>
      <c r="O6" s="813"/>
      <c r="P6" s="813"/>
      <c r="Q6" s="813"/>
      <c r="R6" s="802" t="s">
        <v>231</v>
      </c>
      <c r="S6" s="823" t="s">
        <v>416</v>
      </c>
      <c r="T6" s="829" t="s">
        <v>440</v>
      </c>
      <c r="U6" s="830" t="s">
        <v>443</v>
      </c>
      <c r="X6" s="815" t="s">
        <v>450</v>
      </c>
    </row>
    <row r="7" spans="1:24" s="442" customFormat="1" ht="27" customHeight="1">
      <c r="A7" s="832"/>
      <c r="B7" s="832"/>
      <c r="C7" s="802" t="s">
        <v>42</v>
      </c>
      <c r="D7" s="802" t="s">
        <v>7</v>
      </c>
      <c r="E7" s="802"/>
      <c r="F7" s="802"/>
      <c r="G7" s="802"/>
      <c r="H7" s="802" t="s">
        <v>98</v>
      </c>
      <c r="I7" s="802" t="s">
        <v>99</v>
      </c>
      <c r="J7" s="802"/>
      <c r="K7" s="802"/>
      <c r="L7" s="802"/>
      <c r="M7" s="802"/>
      <c r="N7" s="802"/>
      <c r="O7" s="802"/>
      <c r="P7" s="802"/>
      <c r="Q7" s="802" t="s">
        <v>103</v>
      </c>
      <c r="R7" s="802"/>
      <c r="S7" s="823"/>
      <c r="T7" s="829"/>
      <c r="U7" s="830"/>
      <c r="V7" s="828" t="s">
        <v>447</v>
      </c>
      <c r="X7" s="815"/>
    </row>
    <row r="8" spans="1:24" s="388" customFormat="1" ht="21.75" customHeight="1">
      <c r="A8" s="832"/>
      <c r="B8" s="832"/>
      <c r="C8" s="802"/>
      <c r="D8" s="802" t="s">
        <v>109</v>
      </c>
      <c r="E8" s="802" t="s">
        <v>110</v>
      </c>
      <c r="F8" s="802"/>
      <c r="G8" s="802"/>
      <c r="H8" s="802"/>
      <c r="I8" s="802" t="s">
        <v>415</v>
      </c>
      <c r="J8" s="802" t="s">
        <v>7</v>
      </c>
      <c r="K8" s="802"/>
      <c r="L8" s="802"/>
      <c r="M8" s="802"/>
      <c r="N8" s="802"/>
      <c r="O8" s="802"/>
      <c r="P8" s="802"/>
      <c r="Q8" s="802"/>
      <c r="R8" s="802"/>
      <c r="S8" s="823"/>
      <c r="T8" s="829"/>
      <c r="U8" s="830"/>
      <c r="V8" s="828"/>
      <c r="X8" s="815"/>
    </row>
    <row r="9" spans="1:24" s="388" customFormat="1" ht="84" customHeight="1">
      <c r="A9" s="832"/>
      <c r="B9" s="832"/>
      <c r="C9" s="802"/>
      <c r="D9" s="802"/>
      <c r="E9" s="802"/>
      <c r="F9" s="802"/>
      <c r="G9" s="802"/>
      <c r="H9" s="802"/>
      <c r="I9" s="802"/>
      <c r="J9" s="439" t="s">
        <v>111</v>
      </c>
      <c r="K9" s="439" t="s">
        <v>112</v>
      </c>
      <c r="L9" s="439" t="s">
        <v>100</v>
      </c>
      <c r="M9" s="439" t="s">
        <v>113</v>
      </c>
      <c r="N9" s="439" t="s">
        <v>101</v>
      </c>
      <c r="O9" s="439" t="s">
        <v>232</v>
      </c>
      <c r="P9" s="439" t="s">
        <v>102</v>
      </c>
      <c r="Q9" s="802"/>
      <c r="R9" s="802"/>
      <c r="S9" s="823"/>
      <c r="T9" s="829"/>
      <c r="U9" s="830"/>
      <c r="V9" s="828"/>
      <c r="X9" s="815"/>
    </row>
    <row r="10" spans="1:21" ht="22.5" customHeight="1">
      <c r="A10" s="826" t="s">
        <v>6</v>
      </c>
      <c r="B10" s="827"/>
      <c r="C10" s="378">
        <v>1</v>
      </c>
      <c r="D10" s="378">
        <v>2</v>
      </c>
      <c r="E10" s="378">
        <v>3</v>
      </c>
      <c r="F10" s="378">
        <v>4</v>
      </c>
      <c r="G10" s="378">
        <v>5</v>
      </c>
      <c r="H10" s="378">
        <v>6</v>
      </c>
      <c r="I10" s="378">
        <v>7</v>
      </c>
      <c r="J10" s="378">
        <v>8</v>
      </c>
      <c r="K10" s="378">
        <v>9</v>
      </c>
      <c r="L10" s="378">
        <v>10</v>
      </c>
      <c r="M10" s="378">
        <v>11</v>
      </c>
      <c r="N10" s="378">
        <v>12</v>
      </c>
      <c r="O10" s="378">
        <v>13</v>
      </c>
      <c r="P10" s="378">
        <v>14</v>
      </c>
      <c r="Q10" s="378">
        <v>15</v>
      </c>
      <c r="R10" s="378">
        <v>16</v>
      </c>
      <c r="S10" s="455">
        <v>17</v>
      </c>
      <c r="T10" s="378">
        <v>18</v>
      </c>
      <c r="U10" s="452"/>
    </row>
    <row r="11" spans="1:23" ht="25.5" customHeight="1">
      <c r="A11" s="831" t="s">
        <v>30</v>
      </c>
      <c r="B11" s="802"/>
      <c r="C11" s="431">
        <v>1596</v>
      </c>
      <c r="D11" s="431">
        <v>533</v>
      </c>
      <c r="E11" s="431">
        <v>1063</v>
      </c>
      <c r="F11" s="431">
        <v>20</v>
      </c>
      <c r="G11" s="431">
        <v>4</v>
      </c>
      <c r="H11" s="431">
        <v>1576</v>
      </c>
      <c r="I11" s="431">
        <v>1204</v>
      </c>
      <c r="J11" s="431">
        <v>840</v>
      </c>
      <c r="K11" s="431">
        <v>14</v>
      </c>
      <c r="L11" s="431">
        <v>338</v>
      </c>
      <c r="M11" s="431">
        <v>1</v>
      </c>
      <c r="N11" s="431">
        <v>2</v>
      </c>
      <c r="O11" s="431">
        <v>0</v>
      </c>
      <c r="P11" s="431">
        <v>9</v>
      </c>
      <c r="Q11" s="431">
        <v>372</v>
      </c>
      <c r="R11" s="431">
        <v>722</v>
      </c>
      <c r="S11" s="456">
        <f>(J11+K11)/I11</f>
        <v>0.7093023255813954</v>
      </c>
      <c r="T11" s="457">
        <f>J11+K11</f>
        <v>854</v>
      </c>
      <c r="U11" s="454">
        <f>R11-D11</f>
        <v>189</v>
      </c>
      <c r="V11" s="459">
        <f>L11+M11+N11+O11+P11</f>
        <v>350</v>
      </c>
      <c r="W11" s="460">
        <v>0.74</v>
      </c>
    </row>
    <row r="12" spans="1:23" ht="25.5" customHeight="1">
      <c r="A12" s="429" t="s">
        <v>43</v>
      </c>
      <c r="B12" s="430" t="s">
        <v>76</v>
      </c>
      <c r="C12" s="431">
        <v>122</v>
      </c>
      <c r="D12" s="431">
        <v>50</v>
      </c>
      <c r="E12" s="431">
        <v>72</v>
      </c>
      <c r="F12" s="431">
        <v>3</v>
      </c>
      <c r="G12" s="431">
        <v>0</v>
      </c>
      <c r="H12" s="431">
        <v>119</v>
      </c>
      <c r="I12" s="431">
        <v>94</v>
      </c>
      <c r="J12" s="431">
        <v>65</v>
      </c>
      <c r="K12" s="431">
        <v>1</v>
      </c>
      <c r="L12" s="431">
        <v>28</v>
      </c>
      <c r="M12" s="431">
        <v>0</v>
      </c>
      <c r="N12" s="431">
        <v>0</v>
      </c>
      <c r="O12" s="431">
        <v>0</v>
      </c>
      <c r="P12" s="431">
        <v>0</v>
      </c>
      <c r="Q12" s="431">
        <v>25</v>
      </c>
      <c r="R12" s="431">
        <v>53</v>
      </c>
      <c r="S12" s="456">
        <f aca="true" t="shared" si="0" ref="S12:S26">(J12+K12)/I12</f>
        <v>0.7021276595744681</v>
      </c>
      <c r="T12" s="457">
        <f aca="true" t="shared" si="1" ref="T12:T26">J12+K12</f>
        <v>66</v>
      </c>
      <c r="U12" s="454">
        <f aca="true" t="shared" si="2" ref="U12:U26">R12-D12</f>
        <v>3</v>
      </c>
      <c r="V12" s="459">
        <f aca="true" t="shared" si="3" ref="V12:V26">L12+M12+N12+O12+P12</f>
        <v>28</v>
      </c>
      <c r="W12" s="460">
        <v>0.85</v>
      </c>
    </row>
    <row r="13" spans="1:23" ht="25.5" customHeight="1">
      <c r="A13" s="429" t="s">
        <v>1</v>
      </c>
      <c r="B13" s="430" t="s">
        <v>422</v>
      </c>
      <c r="C13" s="431">
        <v>1474</v>
      </c>
      <c r="D13" s="431">
        <v>483</v>
      </c>
      <c r="E13" s="431">
        <v>991</v>
      </c>
      <c r="F13" s="431">
        <v>17</v>
      </c>
      <c r="G13" s="431">
        <v>4</v>
      </c>
      <c r="H13" s="431">
        <v>1457</v>
      </c>
      <c r="I13" s="431">
        <v>1110</v>
      </c>
      <c r="J13" s="431">
        <v>775</v>
      </c>
      <c r="K13" s="431">
        <v>13</v>
      </c>
      <c r="L13" s="431">
        <v>310</v>
      </c>
      <c r="M13" s="431">
        <v>1</v>
      </c>
      <c r="N13" s="431">
        <v>2</v>
      </c>
      <c r="O13" s="431">
        <v>0</v>
      </c>
      <c r="P13" s="431">
        <v>9</v>
      </c>
      <c r="Q13" s="431">
        <v>347</v>
      </c>
      <c r="R13" s="431">
        <v>669</v>
      </c>
      <c r="S13" s="456">
        <f t="shared" si="0"/>
        <v>0.7099099099099099</v>
      </c>
      <c r="T13" s="457">
        <f t="shared" si="1"/>
        <v>788</v>
      </c>
      <c r="U13" s="454">
        <f t="shared" si="2"/>
        <v>186</v>
      </c>
      <c r="V13" s="459">
        <f t="shared" si="3"/>
        <v>322</v>
      </c>
      <c r="W13" s="460">
        <v>0.85</v>
      </c>
    </row>
    <row r="14" spans="1:23" ht="25.5" customHeight="1">
      <c r="A14" s="429" t="s">
        <v>43</v>
      </c>
      <c r="B14" s="430" t="s">
        <v>423</v>
      </c>
      <c r="C14" s="431">
        <v>432</v>
      </c>
      <c r="D14" s="431">
        <v>194</v>
      </c>
      <c r="E14" s="431">
        <v>238</v>
      </c>
      <c r="F14" s="431">
        <v>6</v>
      </c>
      <c r="G14" s="431">
        <v>4</v>
      </c>
      <c r="H14" s="431">
        <v>426</v>
      </c>
      <c r="I14" s="431">
        <v>300</v>
      </c>
      <c r="J14" s="431">
        <v>189</v>
      </c>
      <c r="K14" s="431">
        <v>8</v>
      </c>
      <c r="L14" s="431">
        <v>101</v>
      </c>
      <c r="M14" s="431">
        <v>0</v>
      </c>
      <c r="N14" s="431">
        <v>2</v>
      </c>
      <c r="O14" s="431">
        <v>0</v>
      </c>
      <c r="P14" s="431">
        <v>0</v>
      </c>
      <c r="Q14" s="431">
        <v>126</v>
      </c>
      <c r="R14" s="431">
        <v>229</v>
      </c>
      <c r="S14" s="456">
        <f t="shared" si="0"/>
        <v>0.6566666666666666</v>
      </c>
      <c r="T14" s="457">
        <f t="shared" si="1"/>
        <v>197</v>
      </c>
      <c r="U14" s="454">
        <f t="shared" si="2"/>
        <v>35</v>
      </c>
      <c r="V14" s="459">
        <f t="shared" si="3"/>
        <v>103</v>
      </c>
      <c r="W14" s="460">
        <v>0.85</v>
      </c>
    </row>
    <row r="15" spans="1:23" ht="25.5" customHeight="1">
      <c r="A15" s="429" t="s">
        <v>44</v>
      </c>
      <c r="B15" s="430" t="s">
        <v>424</v>
      </c>
      <c r="C15" s="431">
        <v>208</v>
      </c>
      <c r="D15" s="431">
        <v>58</v>
      </c>
      <c r="E15" s="431">
        <v>150</v>
      </c>
      <c r="F15" s="431">
        <v>1</v>
      </c>
      <c r="G15" s="431">
        <v>0</v>
      </c>
      <c r="H15" s="431">
        <v>207</v>
      </c>
      <c r="I15" s="431">
        <v>167</v>
      </c>
      <c r="J15" s="431">
        <v>114</v>
      </c>
      <c r="K15" s="431">
        <v>2</v>
      </c>
      <c r="L15" s="431">
        <v>51</v>
      </c>
      <c r="M15" s="431">
        <v>0</v>
      </c>
      <c r="N15" s="431">
        <v>0</v>
      </c>
      <c r="O15" s="431">
        <v>0</v>
      </c>
      <c r="P15" s="431">
        <v>0</v>
      </c>
      <c r="Q15" s="431">
        <v>40</v>
      </c>
      <c r="R15" s="431">
        <v>91</v>
      </c>
      <c r="S15" s="456">
        <f t="shared" si="0"/>
        <v>0.6946107784431138</v>
      </c>
      <c r="T15" s="457">
        <f t="shared" si="1"/>
        <v>116</v>
      </c>
      <c r="U15" s="454">
        <f t="shared" si="2"/>
        <v>33</v>
      </c>
      <c r="V15" s="459">
        <f t="shared" si="3"/>
        <v>51</v>
      </c>
      <c r="W15" s="460">
        <v>0.85</v>
      </c>
    </row>
    <row r="16" spans="1:23" ht="25.5" customHeight="1">
      <c r="A16" s="429" t="s">
        <v>45</v>
      </c>
      <c r="B16" s="430" t="s">
        <v>425</v>
      </c>
      <c r="C16" s="431">
        <v>39</v>
      </c>
      <c r="D16" s="431">
        <v>5</v>
      </c>
      <c r="E16" s="431">
        <v>34</v>
      </c>
      <c r="F16" s="431">
        <v>1</v>
      </c>
      <c r="G16" s="431">
        <v>0</v>
      </c>
      <c r="H16" s="431">
        <v>38</v>
      </c>
      <c r="I16" s="431">
        <v>34</v>
      </c>
      <c r="J16" s="431">
        <v>20</v>
      </c>
      <c r="K16" s="431">
        <v>0</v>
      </c>
      <c r="L16" s="431">
        <v>14</v>
      </c>
      <c r="M16" s="431">
        <v>0</v>
      </c>
      <c r="N16" s="431">
        <v>0</v>
      </c>
      <c r="O16" s="431">
        <v>0</v>
      </c>
      <c r="P16" s="431">
        <v>0</v>
      </c>
      <c r="Q16" s="431">
        <v>4</v>
      </c>
      <c r="R16" s="431">
        <v>18</v>
      </c>
      <c r="S16" s="456">
        <f t="shared" si="0"/>
        <v>0.5882352941176471</v>
      </c>
      <c r="T16" s="457">
        <f t="shared" si="1"/>
        <v>20</v>
      </c>
      <c r="U16" s="454">
        <f t="shared" si="2"/>
        <v>13</v>
      </c>
      <c r="V16" s="459">
        <f t="shared" si="3"/>
        <v>14</v>
      </c>
      <c r="W16" s="460">
        <v>0.85</v>
      </c>
    </row>
    <row r="17" spans="1:23" ht="25.5" customHeight="1">
      <c r="A17" s="429" t="s">
        <v>54</v>
      </c>
      <c r="B17" s="430" t="s">
        <v>426</v>
      </c>
      <c r="C17" s="431">
        <v>72</v>
      </c>
      <c r="D17" s="431">
        <v>27</v>
      </c>
      <c r="E17" s="431">
        <v>45</v>
      </c>
      <c r="F17" s="431">
        <v>0</v>
      </c>
      <c r="G17" s="431">
        <v>0</v>
      </c>
      <c r="H17" s="431">
        <v>72</v>
      </c>
      <c r="I17" s="431">
        <v>55</v>
      </c>
      <c r="J17" s="431">
        <v>37</v>
      </c>
      <c r="K17" s="431">
        <v>0</v>
      </c>
      <c r="L17" s="431">
        <v>15</v>
      </c>
      <c r="M17" s="431">
        <v>1</v>
      </c>
      <c r="N17" s="431">
        <v>0</v>
      </c>
      <c r="O17" s="431">
        <v>0</v>
      </c>
      <c r="P17" s="431">
        <v>2</v>
      </c>
      <c r="Q17" s="431">
        <v>17</v>
      </c>
      <c r="R17" s="431">
        <v>35</v>
      </c>
      <c r="S17" s="456">
        <f t="shared" si="0"/>
        <v>0.6727272727272727</v>
      </c>
      <c r="T17" s="457">
        <f t="shared" si="1"/>
        <v>37</v>
      </c>
      <c r="U17" s="454">
        <f t="shared" si="2"/>
        <v>8</v>
      </c>
      <c r="V17" s="459">
        <f t="shared" si="3"/>
        <v>18</v>
      </c>
      <c r="W17" s="460">
        <v>0.85</v>
      </c>
    </row>
    <row r="18" spans="1:23" ht="25.5" customHeight="1">
      <c r="A18" s="429" t="s">
        <v>55</v>
      </c>
      <c r="B18" s="430" t="s">
        <v>427</v>
      </c>
      <c r="C18" s="431">
        <v>106</v>
      </c>
      <c r="D18" s="431">
        <v>24</v>
      </c>
      <c r="E18" s="431">
        <v>82</v>
      </c>
      <c r="F18" s="431">
        <v>2</v>
      </c>
      <c r="G18" s="431">
        <v>0</v>
      </c>
      <c r="H18" s="431">
        <v>104</v>
      </c>
      <c r="I18" s="431">
        <v>79</v>
      </c>
      <c r="J18" s="431">
        <v>62</v>
      </c>
      <c r="K18" s="431">
        <v>0</v>
      </c>
      <c r="L18" s="431">
        <v>16</v>
      </c>
      <c r="M18" s="431">
        <v>0</v>
      </c>
      <c r="N18" s="431">
        <v>0</v>
      </c>
      <c r="O18" s="431">
        <v>0</v>
      </c>
      <c r="P18" s="431">
        <v>1</v>
      </c>
      <c r="Q18" s="431">
        <v>25</v>
      </c>
      <c r="R18" s="431">
        <v>42</v>
      </c>
      <c r="S18" s="456">
        <f t="shared" si="0"/>
        <v>0.7848101265822784</v>
      </c>
      <c r="T18" s="457">
        <f t="shared" si="1"/>
        <v>62</v>
      </c>
      <c r="U18" s="454">
        <f t="shared" si="2"/>
        <v>18</v>
      </c>
      <c r="V18" s="459">
        <f t="shared" si="3"/>
        <v>17</v>
      </c>
      <c r="W18" s="460">
        <v>0.85</v>
      </c>
    </row>
    <row r="19" spans="1:23" ht="25.5" customHeight="1">
      <c r="A19" s="429" t="s">
        <v>56</v>
      </c>
      <c r="B19" s="430" t="s">
        <v>428</v>
      </c>
      <c r="C19" s="431">
        <v>143</v>
      </c>
      <c r="D19" s="431">
        <v>50</v>
      </c>
      <c r="E19" s="431">
        <v>93</v>
      </c>
      <c r="F19" s="431">
        <v>1</v>
      </c>
      <c r="G19" s="431">
        <v>0</v>
      </c>
      <c r="H19" s="431">
        <v>142</v>
      </c>
      <c r="I19" s="431">
        <v>106</v>
      </c>
      <c r="J19" s="431">
        <v>87</v>
      </c>
      <c r="K19" s="431">
        <v>0</v>
      </c>
      <c r="L19" s="431">
        <v>14</v>
      </c>
      <c r="M19" s="431">
        <v>0</v>
      </c>
      <c r="N19" s="431">
        <v>0</v>
      </c>
      <c r="O19" s="431">
        <v>0</v>
      </c>
      <c r="P19" s="431">
        <v>5</v>
      </c>
      <c r="Q19" s="431">
        <v>36</v>
      </c>
      <c r="R19" s="431">
        <v>55</v>
      </c>
      <c r="S19" s="456">
        <f t="shared" si="0"/>
        <v>0.8207547169811321</v>
      </c>
      <c r="T19" s="457">
        <f t="shared" si="1"/>
        <v>87</v>
      </c>
      <c r="U19" s="454">
        <f t="shared" si="2"/>
        <v>5</v>
      </c>
      <c r="V19" s="459">
        <f t="shared" si="3"/>
        <v>19</v>
      </c>
      <c r="W19" s="460">
        <v>0.85</v>
      </c>
    </row>
    <row r="20" spans="1:23" ht="25.5" customHeight="1">
      <c r="A20" s="429" t="s">
        <v>57</v>
      </c>
      <c r="B20" s="430" t="s">
        <v>429</v>
      </c>
      <c r="C20" s="431">
        <v>88</v>
      </c>
      <c r="D20" s="431">
        <v>25</v>
      </c>
      <c r="E20" s="431">
        <v>63</v>
      </c>
      <c r="F20" s="431">
        <v>1</v>
      </c>
      <c r="G20" s="431">
        <v>0</v>
      </c>
      <c r="H20" s="431">
        <v>87</v>
      </c>
      <c r="I20" s="431">
        <v>65</v>
      </c>
      <c r="J20" s="431">
        <v>50</v>
      </c>
      <c r="K20" s="431">
        <v>0</v>
      </c>
      <c r="L20" s="431">
        <v>15</v>
      </c>
      <c r="M20" s="431">
        <v>0</v>
      </c>
      <c r="N20" s="431">
        <v>0</v>
      </c>
      <c r="O20" s="431">
        <v>0</v>
      </c>
      <c r="P20" s="431">
        <v>0</v>
      </c>
      <c r="Q20" s="431">
        <v>22</v>
      </c>
      <c r="R20" s="431">
        <v>37</v>
      </c>
      <c r="S20" s="456">
        <f t="shared" si="0"/>
        <v>0.7692307692307693</v>
      </c>
      <c r="T20" s="457">
        <f t="shared" si="1"/>
        <v>50</v>
      </c>
      <c r="U20" s="454">
        <f t="shared" si="2"/>
        <v>12</v>
      </c>
      <c r="V20" s="459">
        <f t="shared" si="3"/>
        <v>15</v>
      </c>
      <c r="W20" s="460">
        <v>0.85</v>
      </c>
    </row>
    <row r="21" spans="1:23" ht="25.5" customHeight="1">
      <c r="A21" s="429" t="s">
        <v>58</v>
      </c>
      <c r="B21" s="430" t="s">
        <v>431</v>
      </c>
      <c r="C21" s="431">
        <v>73</v>
      </c>
      <c r="D21" s="432">
        <v>20</v>
      </c>
      <c r="E21" s="432">
        <v>53</v>
      </c>
      <c r="F21" s="432">
        <v>3</v>
      </c>
      <c r="G21" s="432">
        <v>0</v>
      </c>
      <c r="H21" s="431">
        <v>70</v>
      </c>
      <c r="I21" s="431">
        <v>54</v>
      </c>
      <c r="J21" s="432">
        <v>41</v>
      </c>
      <c r="K21" s="432">
        <v>2</v>
      </c>
      <c r="L21" s="432">
        <v>11</v>
      </c>
      <c r="M21" s="432">
        <v>0</v>
      </c>
      <c r="N21" s="432">
        <v>0</v>
      </c>
      <c r="O21" s="432">
        <v>0</v>
      </c>
      <c r="P21" s="432">
        <v>0</v>
      </c>
      <c r="Q21" s="432">
        <v>16</v>
      </c>
      <c r="R21" s="431">
        <v>27</v>
      </c>
      <c r="S21" s="456">
        <f t="shared" si="0"/>
        <v>0.7962962962962963</v>
      </c>
      <c r="T21" s="457">
        <f t="shared" si="1"/>
        <v>43</v>
      </c>
      <c r="U21" s="454">
        <f t="shared" si="2"/>
        <v>7</v>
      </c>
      <c r="V21" s="459">
        <f t="shared" si="3"/>
        <v>11</v>
      </c>
      <c r="W21" s="460">
        <v>0.85</v>
      </c>
    </row>
    <row r="22" spans="1:23" ht="25.5" customHeight="1">
      <c r="A22" s="429" t="s">
        <v>59</v>
      </c>
      <c r="B22" s="430" t="s">
        <v>432</v>
      </c>
      <c r="C22" s="431">
        <v>78</v>
      </c>
      <c r="D22" s="431">
        <v>15</v>
      </c>
      <c r="E22" s="431">
        <v>63</v>
      </c>
      <c r="F22" s="431">
        <v>0</v>
      </c>
      <c r="G22" s="431">
        <v>0</v>
      </c>
      <c r="H22" s="431">
        <v>78</v>
      </c>
      <c r="I22" s="431">
        <v>69</v>
      </c>
      <c r="J22" s="431">
        <v>44</v>
      </c>
      <c r="K22" s="431">
        <v>1</v>
      </c>
      <c r="L22" s="431">
        <v>24</v>
      </c>
      <c r="M22" s="431">
        <v>0</v>
      </c>
      <c r="N22" s="431">
        <v>0</v>
      </c>
      <c r="O22" s="431">
        <v>0</v>
      </c>
      <c r="P22" s="431">
        <v>0</v>
      </c>
      <c r="Q22" s="431">
        <v>9</v>
      </c>
      <c r="R22" s="431">
        <v>33</v>
      </c>
      <c r="S22" s="456">
        <f t="shared" si="0"/>
        <v>0.6521739130434783</v>
      </c>
      <c r="T22" s="457">
        <f t="shared" si="1"/>
        <v>45</v>
      </c>
      <c r="U22" s="454">
        <f t="shared" si="2"/>
        <v>18</v>
      </c>
      <c r="V22" s="459">
        <f t="shared" si="3"/>
        <v>24</v>
      </c>
      <c r="W22" s="460">
        <v>0.85</v>
      </c>
    </row>
    <row r="23" spans="1:23" ht="25.5" customHeight="1">
      <c r="A23" s="429" t="s">
        <v>79</v>
      </c>
      <c r="B23" s="430" t="s">
        <v>433</v>
      </c>
      <c r="C23" s="431">
        <v>74</v>
      </c>
      <c r="D23" s="431">
        <v>23</v>
      </c>
      <c r="E23" s="431">
        <v>51</v>
      </c>
      <c r="F23" s="431">
        <v>1</v>
      </c>
      <c r="G23" s="431">
        <v>0</v>
      </c>
      <c r="H23" s="431">
        <v>73</v>
      </c>
      <c r="I23" s="431">
        <v>55</v>
      </c>
      <c r="J23" s="431">
        <v>37</v>
      </c>
      <c r="K23" s="431">
        <v>0</v>
      </c>
      <c r="L23" s="431">
        <v>18</v>
      </c>
      <c r="M23" s="431">
        <v>0</v>
      </c>
      <c r="N23" s="431">
        <v>0</v>
      </c>
      <c r="O23" s="431">
        <v>0</v>
      </c>
      <c r="P23" s="431">
        <v>0</v>
      </c>
      <c r="Q23" s="431">
        <v>18</v>
      </c>
      <c r="R23" s="431">
        <v>36</v>
      </c>
      <c r="S23" s="456">
        <f t="shared" si="0"/>
        <v>0.6727272727272727</v>
      </c>
      <c r="T23" s="457">
        <f t="shared" si="1"/>
        <v>37</v>
      </c>
      <c r="U23" s="454">
        <f t="shared" si="2"/>
        <v>13</v>
      </c>
      <c r="V23" s="459">
        <f t="shared" si="3"/>
        <v>18</v>
      </c>
      <c r="W23" s="460">
        <v>0.85</v>
      </c>
    </row>
    <row r="24" spans="1:23" ht="25.5" customHeight="1">
      <c r="A24" s="429" t="s">
        <v>80</v>
      </c>
      <c r="B24" s="430" t="s">
        <v>434</v>
      </c>
      <c r="C24" s="431">
        <v>55</v>
      </c>
      <c r="D24" s="431">
        <v>11</v>
      </c>
      <c r="E24" s="431">
        <v>44</v>
      </c>
      <c r="F24" s="431">
        <v>0</v>
      </c>
      <c r="G24" s="431">
        <v>0</v>
      </c>
      <c r="H24" s="431">
        <v>55</v>
      </c>
      <c r="I24" s="431">
        <v>46</v>
      </c>
      <c r="J24" s="431">
        <v>35</v>
      </c>
      <c r="K24" s="431">
        <v>0</v>
      </c>
      <c r="L24" s="431">
        <v>11</v>
      </c>
      <c r="M24" s="431">
        <v>0</v>
      </c>
      <c r="N24" s="431">
        <v>0</v>
      </c>
      <c r="O24" s="431">
        <v>0</v>
      </c>
      <c r="P24" s="431">
        <v>0</v>
      </c>
      <c r="Q24" s="431">
        <v>9</v>
      </c>
      <c r="R24" s="431">
        <v>20</v>
      </c>
      <c r="S24" s="456">
        <f t="shared" si="0"/>
        <v>0.7608695652173914</v>
      </c>
      <c r="T24" s="457">
        <f t="shared" si="1"/>
        <v>35</v>
      </c>
      <c r="U24" s="454">
        <f t="shared" si="2"/>
        <v>9</v>
      </c>
      <c r="V24" s="459">
        <f t="shared" si="3"/>
        <v>11</v>
      </c>
      <c r="W24" s="460">
        <v>0.85</v>
      </c>
    </row>
    <row r="25" spans="1:23" ht="25.5" customHeight="1">
      <c r="A25" s="429">
        <v>12</v>
      </c>
      <c r="B25" s="430" t="s">
        <v>435</v>
      </c>
      <c r="C25" s="431">
        <v>75</v>
      </c>
      <c r="D25" s="431">
        <v>18</v>
      </c>
      <c r="E25" s="431">
        <v>57</v>
      </c>
      <c r="F25" s="431">
        <v>1</v>
      </c>
      <c r="G25" s="431">
        <v>0</v>
      </c>
      <c r="H25" s="431">
        <v>74</v>
      </c>
      <c r="I25" s="431">
        <v>59</v>
      </c>
      <c r="J25" s="431">
        <v>44</v>
      </c>
      <c r="K25" s="431">
        <v>0</v>
      </c>
      <c r="L25" s="431">
        <v>14</v>
      </c>
      <c r="M25" s="431">
        <v>0</v>
      </c>
      <c r="N25" s="431">
        <v>0</v>
      </c>
      <c r="O25" s="431">
        <v>0</v>
      </c>
      <c r="P25" s="431">
        <v>1</v>
      </c>
      <c r="Q25" s="431">
        <v>15</v>
      </c>
      <c r="R25" s="431">
        <v>30</v>
      </c>
      <c r="S25" s="456">
        <f t="shared" si="0"/>
        <v>0.7457627118644068</v>
      </c>
      <c r="T25" s="457">
        <f t="shared" si="1"/>
        <v>44</v>
      </c>
      <c r="U25" s="454">
        <f t="shared" si="2"/>
        <v>12</v>
      </c>
      <c r="V25" s="459">
        <f t="shared" si="3"/>
        <v>15</v>
      </c>
      <c r="W25" s="460">
        <v>0.85</v>
      </c>
    </row>
    <row r="26" spans="1:23" ht="25.5" customHeight="1">
      <c r="A26" s="429" t="s">
        <v>82</v>
      </c>
      <c r="B26" s="430" t="s">
        <v>436</v>
      </c>
      <c r="C26" s="431">
        <v>31</v>
      </c>
      <c r="D26" s="431">
        <v>13</v>
      </c>
      <c r="E26" s="431">
        <v>18</v>
      </c>
      <c r="F26" s="431">
        <v>0</v>
      </c>
      <c r="G26" s="431">
        <v>0</v>
      </c>
      <c r="H26" s="431">
        <v>31</v>
      </c>
      <c r="I26" s="431">
        <v>21</v>
      </c>
      <c r="J26" s="431">
        <v>15</v>
      </c>
      <c r="K26" s="431">
        <v>0</v>
      </c>
      <c r="L26" s="431">
        <v>6</v>
      </c>
      <c r="M26" s="431">
        <v>0</v>
      </c>
      <c r="N26" s="431">
        <v>0</v>
      </c>
      <c r="O26" s="431">
        <v>0</v>
      </c>
      <c r="P26" s="431">
        <v>0</v>
      </c>
      <c r="Q26" s="431">
        <v>10</v>
      </c>
      <c r="R26" s="431">
        <v>16</v>
      </c>
      <c r="S26" s="456">
        <f t="shared" si="0"/>
        <v>0.7142857142857143</v>
      </c>
      <c r="T26" s="457">
        <f t="shared" si="1"/>
        <v>15</v>
      </c>
      <c r="U26" s="454">
        <f t="shared" si="2"/>
        <v>3</v>
      </c>
      <c r="V26" s="459">
        <f t="shared" si="3"/>
        <v>6</v>
      </c>
      <c r="W26" s="460">
        <v>0.85</v>
      </c>
    </row>
    <row r="27" spans="1:19" s="401" customFormat="1" ht="33" customHeight="1">
      <c r="A27" s="814"/>
      <c r="B27" s="814"/>
      <c r="C27" s="814"/>
      <c r="D27" s="814"/>
      <c r="E27" s="814"/>
      <c r="F27" s="398"/>
      <c r="G27" s="398"/>
      <c r="H27" s="398"/>
      <c r="I27" s="398"/>
      <c r="J27" s="398"/>
      <c r="K27" s="398"/>
      <c r="L27" s="398"/>
      <c r="M27" s="398"/>
      <c r="N27" s="821" t="str">
        <f>'Thong tin'!B8</f>
        <v>Cao Bằng, ngày  2 tháng 5 năm 2017</v>
      </c>
      <c r="O27" s="821"/>
      <c r="P27" s="821"/>
      <c r="Q27" s="821"/>
      <c r="R27" s="821"/>
      <c r="S27" s="821"/>
    </row>
    <row r="28" spans="1:19" s="403" customFormat="1" ht="19.5" customHeight="1">
      <c r="A28" s="402"/>
      <c r="B28" s="820" t="s">
        <v>4</v>
      </c>
      <c r="C28" s="820"/>
      <c r="D28" s="820"/>
      <c r="E28" s="820"/>
      <c r="F28" s="395"/>
      <c r="G28" s="395"/>
      <c r="H28" s="395"/>
      <c r="I28" s="395"/>
      <c r="J28" s="395"/>
      <c r="K28" s="395"/>
      <c r="L28" s="395"/>
      <c r="M28" s="395"/>
      <c r="N28" s="819" t="str">
        <f>'Thong tin'!B7</f>
        <v>PHÓ CỤC TRƯỞNG</v>
      </c>
      <c r="O28" s="819"/>
      <c r="P28" s="819"/>
      <c r="Q28" s="819"/>
      <c r="R28" s="819"/>
      <c r="S28" s="819"/>
    </row>
    <row r="29" spans="1:19" ht="15.75" customHeight="1">
      <c r="A29" s="393"/>
      <c r="B29" s="818"/>
      <c r="C29" s="818"/>
      <c r="D29" s="818"/>
      <c r="E29" s="394"/>
      <c r="F29" s="394"/>
      <c r="G29" s="394"/>
      <c r="H29" s="394"/>
      <c r="I29" s="394"/>
      <c r="J29" s="394"/>
      <c r="K29" s="394"/>
      <c r="L29" s="394"/>
      <c r="M29" s="394"/>
      <c r="N29" s="816"/>
      <c r="O29" s="816"/>
      <c r="P29" s="816"/>
      <c r="Q29" s="816"/>
      <c r="R29" s="816"/>
      <c r="S29" s="816"/>
    </row>
    <row r="30" spans="1:19" ht="15.75" customHeight="1">
      <c r="A30" s="393"/>
      <c r="B30" s="393"/>
      <c r="C30" s="393"/>
      <c r="D30" s="394"/>
      <c r="E30" s="394"/>
      <c r="F30" s="394"/>
      <c r="G30" s="394"/>
      <c r="H30" s="394"/>
      <c r="I30" s="394"/>
      <c r="J30" s="394"/>
      <c r="K30" s="394"/>
      <c r="L30" s="394"/>
      <c r="M30" s="394"/>
      <c r="N30" s="394"/>
      <c r="O30" s="394"/>
      <c r="P30" s="394"/>
      <c r="Q30" s="394"/>
      <c r="R30" s="393"/>
      <c r="S30" s="393"/>
    </row>
    <row r="31" spans="1:19" ht="15.75" customHeight="1">
      <c r="A31" s="393"/>
      <c r="B31" s="816"/>
      <c r="C31" s="816"/>
      <c r="D31" s="816"/>
      <c r="E31" s="816"/>
      <c r="F31" s="394"/>
      <c r="G31" s="394"/>
      <c r="H31" s="394"/>
      <c r="I31" s="394"/>
      <c r="J31" s="394"/>
      <c r="K31" s="394"/>
      <c r="L31" s="394"/>
      <c r="M31" s="394"/>
      <c r="N31" s="394"/>
      <c r="O31" s="394"/>
      <c r="P31" s="816"/>
      <c r="Q31" s="816"/>
      <c r="R31" s="816"/>
      <c r="S31" s="393"/>
    </row>
    <row r="32" spans="1:19" ht="15.75" customHeight="1">
      <c r="A32" s="404"/>
      <c r="B32" s="393"/>
      <c r="C32" s="393"/>
      <c r="D32" s="394"/>
      <c r="E32" s="394"/>
      <c r="F32" s="394"/>
      <c r="G32" s="394"/>
      <c r="H32" s="394"/>
      <c r="I32" s="394"/>
      <c r="J32" s="394"/>
      <c r="K32" s="394"/>
      <c r="L32" s="394"/>
      <c r="M32" s="394"/>
      <c r="N32" s="394"/>
      <c r="O32" s="394"/>
      <c r="P32" s="394"/>
      <c r="Q32" s="394"/>
      <c r="R32" s="393"/>
      <c r="S32" s="393"/>
    </row>
    <row r="33" spans="1:19" ht="15.75" customHeight="1">
      <c r="A33" s="393"/>
      <c r="B33" s="817"/>
      <c r="C33" s="817"/>
      <c r="D33" s="817"/>
      <c r="E33" s="817"/>
      <c r="F33" s="817"/>
      <c r="G33" s="817"/>
      <c r="H33" s="817"/>
      <c r="I33" s="817"/>
      <c r="J33" s="817"/>
      <c r="K33" s="817"/>
      <c r="L33" s="817"/>
      <c r="M33" s="817"/>
      <c r="N33" s="817"/>
      <c r="O33" s="817"/>
      <c r="P33" s="394"/>
      <c r="Q33" s="394"/>
      <c r="R33" s="393"/>
      <c r="S33" s="393"/>
    </row>
    <row r="34" spans="1:19" ht="15.75" customHeight="1">
      <c r="A34" s="396"/>
      <c r="B34" s="396"/>
      <c r="C34" s="396"/>
      <c r="D34" s="396"/>
      <c r="E34" s="396"/>
      <c r="F34" s="396"/>
      <c r="G34" s="396"/>
      <c r="H34" s="396"/>
      <c r="I34" s="396"/>
      <c r="J34" s="396"/>
      <c r="K34" s="396"/>
      <c r="L34" s="396"/>
      <c r="M34" s="396"/>
      <c r="N34" s="396"/>
      <c r="O34" s="396"/>
      <c r="P34" s="396"/>
      <c r="Q34" s="393"/>
      <c r="R34" s="393"/>
      <c r="S34" s="393"/>
    </row>
    <row r="35" spans="1:19" ht="15.75" customHeight="1">
      <c r="A35" s="393"/>
      <c r="B35" s="393"/>
      <c r="C35" s="393"/>
      <c r="D35" s="393"/>
      <c r="E35" s="393"/>
      <c r="F35" s="393"/>
      <c r="G35" s="393"/>
      <c r="H35" s="393"/>
      <c r="I35" s="393"/>
      <c r="J35" s="393"/>
      <c r="K35" s="393"/>
      <c r="L35" s="393"/>
      <c r="M35" s="393"/>
      <c r="N35" s="393"/>
      <c r="O35" s="393"/>
      <c r="P35" s="393"/>
      <c r="Q35" s="393"/>
      <c r="R35" s="393"/>
      <c r="S35" s="393"/>
    </row>
    <row r="36" spans="1:19" ht="18.75">
      <c r="A36" s="393"/>
      <c r="B36" s="825" t="str">
        <f>'Thong tin'!B5</f>
        <v>Đinh Ba Duy</v>
      </c>
      <c r="C36" s="825"/>
      <c r="D36" s="825"/>
      <c r="E36" s="825"/>
      <c r="F36" s="393"/>
      <c r="G36" s="393"/>
      <c r="H36" s="393"/>
      <c r="I36" s="393"/>
      <c r="J36" s="393"/>
      <c r="K36" s="393"/>
      <c r="L36" s="393"/>
      <c r="M36" s="393"/>
      <c r="N36" s="825" t="str">
        <f>'Thong tin'!B6</f>
        <v>Nông Tiến Dũng</v>
      </c>
      <c r="O36" s="825"/>
      <c r="P36" s="825"/>
      <c r="Q36" s="825"/>
      <c r="R36" s="825"/>
      <c r="S36" s="825"/>
    </row>
    <row r="37" spans="1:19" ht="18.75">
      <c r="A37" s="389"/>
      <c r="B37" s="389"/>
      <c r="C37" s="389"/>
      <c r="D37" s="389"/>
      <c r="E37" s="389"/>
      <c r="F37" s="389"/>
      <c r="G37" s="389"/>
      <c r="H37" s="389"/>
      <c r="I37" s="389"/>
      <c r="J37" s="389"/>
      <c r="K37" s="389"/>
      <c r="L37" s="389"/>
      <c r="M37" s="389"/>
      <c r="N37" s="389"/>
      <c r="O37" s="389"/>
      <c r="P37" s="389"/>
      <c r="Q37" s="389"/>
      <c r="R37" s="389"/>
      <c r="S37" s="389"/>
    </row>
  </sheetData>
  <sheetProtection formatCells="0" formatColumns="0" formatRows="0"/>
  <mergeCells count="40">
    <mergeCell ref="P4:S4"/>
    <mergeCell ref="B36:E36"/>
    <mergeCell ref="A10:B10"/>
    <mergeCell ref="V7:V9"/>
    <mergeCell ref="T6:T9"/>
    <mergeCell ref="U6:U9"/>
    <mergeCell ref="N36:S36"/>
    <mergeCell ref="J8:P8"/>
    <mergeCell ref="A11:B11"/>
    <mergeCell ref="A6:B9"/>
    <mergeCell ref="N28:S28"/>
    <mergeCell ref="B28:E28"/>
    <mergeCell ref="N27:S27"/>
    <mergeCell ref="P2:S2"/>
    <mergeCell ref="H7:H9"/>
    <mergeCell ref="Q7:Q9"/>
    <mergeCell ref="I8:I9"/>
    <mergeCell ref="S6:S9"/>
    <mergeCell ref="I7:P7"/>
    <mergeCell ref="R6:R9"/>
    <mergeCell ref="E8:E9"/>
    <mergeCell ref="D7:E7"/>
    <mergeCell ref="A27:E27"/>
    <mergeCell ref="X6:X9"/>
    <mergeCell ref="N29:S29"/>
    <mergeCell ref="B33:O33"/>
    <mergeCell ref="B29:D29"/>
    <mergeCell ref="B31:E31"/>
    <mergeCell ref="P31:R31"/>
    <mergeCell ref="C7:C9"/>
    <mergeCell ref="A2:D2"/>
    <mergeCell ref="E1:O1"/>
    <mergeCell ref="E2:O2"/>
    <mergeCell ref="E3:O3"/>
    <mergeCell ref="A3:D3"/>
    <mergeCell ref="F6:F9"/>
    <mergeCell ref="G6:G9"/>
    <mergeCell ref="H6:Q6"/>
    <mergeCell ref="C6:E6"/>
    <mergeCell ref="D8:D9"/>
  </mergeCells>
  <printOptions horizontalCentered="1"/>
  <pageMargins left="0.2" right="0" top="0" bottom="0" header="0" footer="0"/>
  <pageSetup horizontalDpi="600" verticalDpi="600" orientation="landscape" paperSize="9" scale="90" r:id="rId2"/>
  <headerFooter differentFirst="1" alignWithMargins="0">
    <oddFooter>&amp;C&amp;P</oddFooter>
  </headerFooter>
  <drawing r:id="rId1"/>
</worksheet>
</file>

<file path=xl/worksheets/sheet14.xml><?xml version="1.0" encoding="utf-8"?>
<worksheet xmlns="http://schemas.openxmlformats.org/spreadsheetml/2006/main" xmlns:r="http://schemas.openxmlformats.org/officeDocument/2006/relationships">
  <sheetPr>
    <tabColor indexed="19"/>
  </sheetPr>
  <dimension ref="A1:AI36"/>
  <sheetViews>
    <sheetView showZeros="0" zoomScale="85" zoomScaleNormal="85" zoomScaleSheetLayoutView="85" zoomScalePageLayoutView="0" workbookViewId="0" topLeftCell="J1">
      <selection activeCell="V12" sqref="V12"/>
    </sheetView>
  </sheetViews>
  <sheetFormatPr defaultColWidth="9.00390625" defaultRowHeight="15.75"/>
  <cols>
    <col min="1" max="1" width="3.50390625" style="385" customWidth="1"/>
    <col min="2" max="2" width="17.50390625" style="385" customWidth="1"/>
    <col min="3" max="3" width="10.125" style="385" customWidth="1"/>
    <col min="4" max="4" width="10.75390625" style="385" customWidth="1"/>
    <col min="5" max="5" width="10.875" style="385" customWidth="1"/>
    <col min="6" max="6" width="8.125" style="385" customWidth="1"/>
    <col min="7" max="7" width="11.00390625" style="385" customWidth="1"/>
    <col min="8" max="8" width="10.375" style="385" customWidth="1"/>
    <col min="9" max="9" width="10.25390625" style="385" customWidth="1"/>
    <col min="10" max="10" width="9.75390625" style="385" customWidth="1"/>
    <col min="11" max="11" width="9.00390625" style="385" customWidth="1"/>
    <col min="12" max="12" width="7.75390625" style="385" customWidth="1"/>
    <col min="13" max="13" width="10.25390625" style="385" customWidth="1"/>
    <col min="14" max="14" width="7.625" style="385" customWidth="1"/>
    <col min="15" max="15" width="7.875" style="385" customWidth="1"/>
    <col min="16" max="16" width="4.75390625" style="385" customWidth="1"/>
    <col min="17" max="17" width="8.625" style="385" customWidth="1"/>
    <col min="18" max="18" width="11.00390625" style="385" customWidth="1"/>
    <col min="19" max="19" width="9.625" style="385" customWidth="1"/>
    <col min="20" max="20" width="7.875" style="446" customWidth="1"/>
    <col min="21" max="21" width="9.375" style="385" bestFit="1" customWidth="1"/>
    <col min="22" max="22" width="9.00390625" style="385" customWidth="1"/>
    <col min="23" max="23" width="10.375" style="385" bestFit="1" customWidth="1"/>
    <col min="24" max="16384" width="9.00390625" style="385" customWidth="1"/>
  </cols>
  <sheetData>
    <row r="1" spans="1:20" s="390" customFormat="1" ht="20.25" customHeight="1">
      <c r="A1" s="420" t="s">
        <v>28</v>
      </c>
      <c r="B1" s="420"/>
      <c r="C1" s="420"/>
      <c r="D1" s="421"/>
      <c r="E1" s="810" t="s">
        <v>62</v>
      </c>
      <c r="F1" s="810"/>
      <c r="G1" s="810"/>
      <c r="H1" s="810"/>
      <c r="I1" s="810"/>
      <c r="J1" s="810"/>
      <c r="K1" s="810"/>
      <c r="L1" s="810"/>
      <c r="M1" s="810"/>
      <c r="N1" s="810"/>
      <c r="O1" s="810"/>
      <c r="P1" s="810"/>
      <c r="Q1" s="422" t="s">
        <v>417</v>
      </c>
      <c r="R1" s="423"/>
      <c r="S1" s="423"/>
      <c r="T1" s="443"/>
    </row>
    <row r="2" spans="1:20" ht="17.25" customHeight="1">
      <c r="A2" s="837" t="s">
        <v>226</v>
      </c>
      <c r="B2" s="837"/>
      <c r="C2" s="837"/>
      <c r="D2" s="837"/>
      <c r="E2" s="811" t="s">
        <v>34</v>
      </c>
      <c r="F2" s="811"/>
      <c r="G2" s="811"/>
      <c r="H2" s="811"/>
      <c r="I2" s="811"/>
      <c r="J2" s="811"/>
      <c r="K2" s="811"/>
      <c r="L2" s="811"/>
      <c r="M2" s="811"/>
      <c r="N2" s="811"/>
      <c r="O2" s="811"/>
      <c r="P2" s="811"/>
      <c r="Q2" s="839" t="str">
        <f>'Thong tin'!B4</f>
        <v>CTHADS tỉnh Cao Bằng</v>
      </c>
      <c r="R2" s="839"/>
      <c r="S2" s="839"/>
      <c r="T2" s="839"/>
    </row>
    <row r="3" spans="1:20" s="390" customFormat="1" ht="18" customHeight="1">
      <c r="A3" s="838" t="s">
        <v>227</v>
      </c>
      <c r="B3" s="838"/>
      <c r="C3" s="838"/>
      <c r="D3" s="838"/>
      <c r="E3" s="812" t="str">
        <f>'Thong tin'!B3</f>
        <v>7 tháng / năm 2017</v>
      </c>
      <c r="F3" s="812"/>
      <c r="G3" s="812"/>
      <c r="H3" s="812"/>
      <c r="I3" s="812"/>
      <c r="J3" s="812"/>
      <c r="K3" s="812"/>
      <c r="L3" s="812"/>
      <c r="M3" s="812"/>
      <c r="N3" s="812"/>
      <c r="O3" s="812"/>
      <c r="P3" s="812"/>
      <c r="Q3" s="422" t="s">
        <v>347</v>
      </c>
      <c r="R3" s="424"/>
      <c r="S3" s="423"/>
      <c r="T3" s="443"/>
    </row>
    <row r="4" spans="1:20" ht="14.25" customHeight="1">
      <c r="A4" s="425" t="s">
        <v>105</v>
      </c>
      <c r="B4" s="426"/>
      <c r="C4" s="426"/>
      <c r="D4" s="426"/>
      <c r="E4" s="426"/>
      <c r="F4" s="426"/>
      <c r="G4" s="426"/>
      <c r="H4" s="426"/>
      <c r="I4" s="426"/>
      <c r="J4" s="426"/>
      <c r="K4" s="426"/>
      <c r="L4" s="426"/>
      <c r="M4" s="426"/>
      <c r="N4" s="426"/>
      <c r="O4" s="427"/>
      <c r="P4" s="427"/>
      <c r="Q4" s="840" t="s">
        <v>289</v>
      </c>
      <c r="R4" s="840"/>
      <c r="S4" s="840"/>
      <c r="T4" s="840"/>
    </row>
    <row r="5" spans="1:20" s="390" customFormat="1" ht="21.75" customHeight="1">
      <c r="A5" s="386"/>
      <c r="B5" s="428"/>
      <c r="C5" s="428"/>
      <c r="D5" s="386"/>
      <c r="E5" s="386"/>
      <c r="F5" s="386"/>
      <c r="G5" s="386"/>
      <c r="H5" s="386"/>
      <c r="I5" s="386"/>
      <c r="J5" s="386"/>
      <c r="K5" s="386"/>
      <c r="L5" s="386"/>
      <c r="M5" s="386"/>
      <c r="N5" s="386"/>
      <c r="O5" s="386"/>
      <c r="P5" s="386"/>
      <c r="Q5" s="836" t="s">
        <v>418</v>
      </c>
      <c r="R5" s="836"/>
      <c r="S5" s="836"/>
      <c r="T5" s="836"/>
    </row>
    <row r="6" spans="1:35" s="390" customFormat="1" ht="18.75" customHeight="1">
      <c r="A6" s="832" t="s">
        <v>53</v>
      </c>
      <c r="B6" s="832"/>
      <c r="C6" s="802" t="s">
        <v>106</v>
      </c>
      <c r="D6" s="802"/>
      <c r="E6" s="802"/>
      <c r="F6" s="802" t="s">
        <v>97</v>
      </c>
      <c r="G6" s="802" t="s">
        <v>107</v>
      </c>
      <c r="H6" s="813" t="s">
        <v>98</v>
      </c>
      <c r="I6" s="813"/>
      <c r="J6" s="813"/>
      <c r="K6" s="813"/>
      <c r="L6" s="813"/>
      <c r="M6" s="813"/>
      <c r="N6" s="813"/>
      <c r="O6" s="813"/>
      <c r="P6" s="813"/>
      <c r="Q6" s="813"/>
      <c r="R6" s="813"/>
      <c r="S6" s="802" t="s">
        <v>231</v>
      </c>
      <c r="T6" s="802" t="s">
        <v>416</v>
      </c>
      <c r="U6" s="802" t="s">
        <v>444</v>
      </c>
      <c r="V6" s="802"/>
      <c r="W6" s="802" t="s">
        <v>448</v>
      </c>
      <c r="X6" s="413"/>
      <c r="Y6" s="413"/>
      <c r="Z6" s="413"/>
      <c r="AA6" s="413"/>
      <c r="AB6" s="413"/>
      <c r="AC6" s="413"/>
      <c r="AD6" s="413"/>
      <c r="AE6" s="413"/>
      <c r="AF6" s="413"/>
      <c r="AG6" s="413"/>
      <c r="AH6" s="413"/>
      <c r="AI6" s="413"/>
    </row>
    <row r="7" spans="1:35" s="414" customFormat="1" ht="21" customHeight="1">
      <c r="A7" s="832"/>
      <c r="B7" s="832"/>
      <c r="C7" s="802" t="s">
        <v>42</v>
      </c>
      <c r="D7" s="802" t="s">
        <v>7</v>
      </c>
      <c r="E7" s="802"/>
      <c r="F7" s="802"/>
      <c r="G7" s="802"/>
      <c r="H7" s="802" t="s">
        <v>98</v>
      </c>
      <c r="I7" s="802" t="s">
        <v>99</v>
      </c>
      <c r="J7" s="802"/>
      <c r="K7" s="802"/>
      <c r="L7" s="802"/>
      <c r="M7" s="802"/>
      <c r="N7" s="802"/>
      <c r="O7" s="802"/>
      <c r="P7" s="802"/>
      <c r="Q7" s="802"/>
      <c r="R7" s="802" t="s">
        <v>108</v>
      </c>
      <c r="S7" s="802"/>
      <c r="T7" s="802"/>
      <c r="U7" s="802"/>
      <c r="V7" s="802"/>
      <c r="W7" s="802"/>
      <c r="X7" s="397"/>
      <c r="Y7" s="397"/>
      <c r="Z7" s="397"/>
      <c r="AA7" s="397"/>
      <c r="AB7" s="397"/>
      <c r="AC7" s="397"/>
      <c r="AD7" s="397"/>
      <c r="AE7" s="397"/>
      <c r="AF7" s="397"/>
      <c r="AG7" s="397"/>
      <c r="AH7" s="397"/>
      <c r="AI7" s="397"/>
    </row>
    <row r="8" spans="1:35" s="390" customFormat="1" ht="21.75" customHeight="1">
      <c r="A8" s="832"/>
      <c r="B8" s="832"/>
      <c r="C8" s="802"/>
      <c r="D8" s="802" t="s">
        <v>109</v>
      </c>
      <c r="E8" s="802" t="s">
        <v>110</v>
      </c>
      <c r="F8" s="802"/>
      <c r="G8" s="802"/>
      <c r="H8" s="802"/>
      <c r="I8" s="802" t="s">
        <v>415</v>
      </c>
      <c r="J8" s="802" t="s">
        <v>7</v>
      </c>
      <c r="K8" s="802"/>
      <c r="L8" s="802"/>
      <c r="M8" s="802"/>
      <c r="N8" s="802"/>
      <c r="O8" s="802"/>
      <c r="P8" s="802"/>
      <c r="Q8" s="802"/>
      <c r="R8" s="802"/>
      <c r="S8" s="802"/>
      <c r="T8" s="802"/>
      <c r="U8" s="802"/>
      <c r="V8" s="802"/>
      <c r="W8" s="802"/>
      <c r="X8" s="413"/>
      <c r="Y8" s="413"/>
      <c r="Z8" s="413"/>
      <c r="AA8" s="413"/>
      <c r="AB8" s="413"/>
      <c r="AC8" s="413"/>
      <c r="AD8" s="413"/>
      <c r="AE8" s="413"/>
      <c r="AF8" s="413"/>
      <c r="AG8" s="413"/>
      <c r="AH8" s="413"/>
      <c r="AI8" s="413"/>
    </row>
    <row r="9" spans="1:35" s="390" customFormat="1" ht="84" customHeight="1">
      <c r="A9" s="832"/>
      <c r="B9" s="832"/>
      <c r="C9" s="802"/>
      <c r="D9" s="802"/>
      <c r="E9" s="802"/>
      <c r="F9" s="802"/>
      <c r="G9" s="802"/>
      <c r="H9" s="802"/>
      <c r="I9" s="802"/>
      <c r="J9" s="439" t="s">
        <v>111</v>
      </c>
      <c r="K9" s="439" t="s">
        <v>112</v>
      </c>
      <c r="L9" s="439" t="s">
        <v>104</v>
      </c>
      <c r="M9" s="439" t="s">
        <v>100</v>
      </c>
      <c r="N9" s="439" t="s">
        <v>113</v>
      </c>
      <c r="O9" s="439" t="s">
        <v>101</v>
      </c>
      <c r="P9" s="439" t="s">
        <v>232</v>
      </c>
      <c r="Q9" s="439" t="s">
        <v>102</v>
      </c>
      <c r="R9" s="802"/>
      <c r="S9" s="802"/>
      <c r="T9" s="802"/>
      <c r="U9" s="802"/>
      <c r="V9" s="802"/>
      <c r="W9" s="802"/>
      <c r="X9" s="413"/>
      <c r="Y9" s="413"/>
      <c r="Z9" s="413"/>
      <c r="AA9" s="413"/>
      <c r="AB9" s="413"/>
      <c r="AC9" s="413"/>
      <c r="AD9" s="413"/>
      <c r="AE9" s="413"/>
      <c r="AF9" s="413"/>
      <c r="AG9" s="413"/>
      <c r="AH9" s="413"/>
      <c r="AI9" s="413"/>
    </row>
    <row r="10" spans="1:20" s="390" customFormat="1" ht="17.25" customHeight="1">
      <c r="A10" s="842" t="s">
        <v>6</v>
      </c>
      <c r="B10" s="842"/>
      <c r="C10" s="379">
        <v>1</v>
      </c>
      <c r="D10" s="379">
        <v>2</v>
      </c>
      <c r="E10" s="379">
        <v>3</v>
      </c>
      <c r="F10" s="379">
        <v>4</v>
      </c>
      <c r="G10" s="379">
        <v>5</v>
      </c>
      <c r="H10" s="379">
        <v>6</v>
      </c>
      <c r="I10" s="379">
        <v>7</v>
      </c>
      <c r="J10" s="379">
        <v>8</v>
      </c>
      <c r="K10" s="379">
        <v>9</v>
      </c>
      <c r="L10" s="379" t="s">
        <v>79</v>
      </c>
      <c r="M10" s="379" t="s">
        <v>80</v>
      </c>
      <c r="N10" s="379" t="s">
        <v>81</v>
      </c>
      <c r="O10" s="379" t="s">
        <v>82</v>
      </c>
      <c r="P10" s="379" t="s">
        <v>83</v>
      </c>
      <c r="Q10" s="379" t="s">
        <v>234</v>
      </c>
      <c r="R10" s="379" t="s">
        <v>235</v>
      </c>
      <c r="S10" s="379" t="s">
        <v>236</v>
      </c>
      <c r="T10" s="444" t="s">
        <v>237</v>
      </c>
    </row>
    <row r="11" spans="1:24" s="390" customFormat="1" ht="33" customHeight="1">
      <c r="A11" s="841" t="s">
        <v>30</v>
      </c>
      <c r="B11" s="841"/>
      <c r="C11" s="433">
        <v>47615114</v>
      </c>
      <c r="D11" s="433">
        <v>34516440</v>
      </c>
      <c r="E11" s="433">
        <v>13098674</v>
      </c>
      <c r="F11" s="433">
        <v>314927</v>
      </c>
      <c r="G11" s="433">
        <v>9337894</v>
      </c>
      <c r="H11" s="433">
        <v>47300187</v>
      </c>
      <c r="I11" s="433">
        <v>25959744</v>
      </c>
      <c r="J11" s="433">
        <v>5515728</v>
      </c>
      <c r="K11" s="433">
        <v>282354</v>
      </c>
      <c r="L11" s="433">
        <v>28898</v>
      </c>
      <c r="M11" s="433">
        <v>19903228</v>
      </c>
      <c r="N11" s="433">
        <v>2000</v>
      </c>
      <c r="O11" s="433">
        <v>151773</v>
      </c>
      <c r="P11" s="433">
        <v>0</v>
      </c>
      <c r="Q11" s="433">
        <v>75763</v>
      </c>
      <c r="R11" s="433">
        <v>21340443</v>
      </c>
      <c r="S11" s="433">
        <v>41473207</v>
      </c>
      <c r="T11" s="441">
        <f>(J11+K11+L11)/I11</f>
        <v>0.22446215186097368</v>
      </c>
      <c r="U11" s="453">
        <f>J11+K11+L11</f>
        <v>5826980</v>
      </c>
      <c r="V11" s="461">
        <v>0.34</v>
      </c>
      <c r="W11" s="458">
        <f>M11+N11+O11+P11+Q11</f>
        <v>20132764</v>
      </c>
      <c r="X11" s="390">
        <v>34516239</v>
      </c>
    </row>
    <row r="12" spans="1:23" s="390" customFormat="1" ht="33" customHeight="1">
      <c r="A12" s="434" t="s">
        <v>43</v>
      </c>
      <c r="B12" s="435" t="s">
        <v>76</v>
      </c>
      <c r="C12" s="433">
        <v>16462784</v>
      </c>
      <c r="D12" s="436">
        <v>15808120</v>
      </c>
      <c r="E12" s="436">
        <v>654664</v>
      </c>
      <c r="F12" s="436">
        <v>55717</v>
      </c>
      <c r="G12" s="436">
        <v>0</v>
      </c>
      <c r="H12" s="436">
        <v>16407067</v>
      </c>
      <c r="I12" s="436">
        <v>10661216</v>
      </c>
      <c r="J12" s="436">
        <v>491193</v>
      </c>
      <c r="K12" s="436">
        <v>9187</v>
      </c>
      <c r="L12" s="436">
        <v>10375</v>
      </c>
      <c r="M12" s="436">
        <v>10150461</v>
      </c>
      <c r="N12" s="436">
        <v>0</v>
      </c>
      <c r="O12" s="436">
        <v>0</v>
      </c>
      <c r="P12" s="436">
        <v>0</v>
      </c>
      <c r="Q12" s="436">
        <v>0</v>
      </c>
      <c r="R12" s="436">
        <v>5745851</v>
      </c>
      <c r="S12" s="433">
        <v>15896312</v>
      </c>
      <c r="T12" s="441">
        <f aca="true" t="shared" si="0" ref="T12:T26">(J12+K12+L12)/I12</f>
        <v>0.0479077621164415</v>
      </c>
      <c r="U12" s="453">
        <f aca="true" t="shared" si="1" ref="U12:U26">J12+K12+L12</f>
        <v>510755</v>
      </c>
      <c r="V12" s="461">
        <v>0.35</v>
      </c>
      <c r="W12" s="458">
        <f aca="true" t="shared" si="2" ref="W12:W26">M12+N12+O12+P12+Q12</f>
        <v>10150461</v>
      </c>
    </row>
    <row r="13" spans="1:23" s="390" customFormat="1" ht="33" customHeight="1">
      <c r="A13" s="434" t="s">
        <v>1</v>
      </c>
      <c r="B13" s="435" t="s">
        <v>422</v>
      </c>
      <c r="C13" s="433">
        <v>31152330</v>
      </c>
      <c r="D13" s="436">
        <v>18708320</v>
      </c>
      <c r="E13" s="436">
        <v>12444010</v>
      </c>
      <c r="F13" s="436">
        <v>259210</v>
      </c>
      <c r="G13" s="436">
        <v>9337894</v>
      </c>
      <c r="H13" s="436">
        <v>30893120</v>
      </c>
      <c r="I13" s="436">
        <v>15298528</v>
      </c>
      <c r="J13" s="436">
        <v>5024535</v>
      </c>
      <c r="K13" s="436">
        <v>273167</v>
      </c>
      <c r="L13" s="436">
        <v>18523</v>
      </c>
      <c r="M13" s="436">
        <v>9752767</v>
      </c>
      <c r="N13" s="436">
        <v>2000</v>
      </c>
      <c r="O13" s="436">
        <v>151773</v>
      </c>
      <c r="P13" s="436">
        <v>0</v>
      </c>
      <c r="Q13" s="436">
        <v>75763</v>
      </c>
      <c r="R13" s="436">
        <v>15594592</v>
      </c>
      <c r="S13" s="433">
        <v>25576895</v>
      </c>
      <c r="T13" s="441">
        <f t="shared" si="0"/>
        <v>0.34749911886947554</v>
      </c>
      <c r="U13" s="453">
        <f t="shared" si="1"/>
        <v>5316225</v>
      </c>
      <c r="V13" s="461">
        <v>0</v>
      </c>
      <c r="W13" s="458">
        <f t="shared" si="2"/>
        <v>9982303</v>
      </c>
    </row>
    <row r="14" spans="1:23" s="390" customFormat="1" ht="33" customHeight="1">
      <c r="A14" s="437" t="s">
        <v>43</v>
      </c>
      <c r="B14" s="451" t="s">
        <v>423</v>
      </c>
      <c r="C14" s="433">
        <v>13022269</v>
      </c>
      <c r="D14" s="436">
        <v>10081156</v>
      </c>
      <c r="E14" s="436">
        <v>2941113</v>
      </c>
      <c r="F14" s="436">
        <v>60349</v>
      </c>
      <c r="G14" s="436">
        <v>9337894</v>
      </c>
      <c r="H14" s="436">
        <v>12961920</v>
      </c>
      <c r="I14" s="436">
        <v>5077711</v>
      </c>
      <c r="J14" s="436">
        <v>1305999</v>
      </c>
      <c r="K14" s="436">
        <v>55825</v>
      </c>
      <c r="L14" s="436">
        <v>8575</v>
      </c>
      <c r="M14" s="436">
        <v>3555539</v>
      </c>
      <c r="N14" s="436">
        <v>0</v>
      </c>
      <c r="O14" s="436">
        <v>151773</v>
      </c>
      <c r="P14" s="436">
        <v>0</v>
      </c>
      <c r="Q14" s="436">
        <v>0</v>
      </c>
      <c r="R14" s="436">
        <v>7884209</v>
      </c>
      <c r="S14" s="433">
        <v>11591521</v>
      </c>
      <c r="T14" s="441">
        <f t="shared" si="0"/>
        <v>0.26988519039386055</v>
      </c>
      <c r="U14" s="453">
        <f t="shared" si="1"/>
        <v>1370399</v>
      </c>
      <c r="V14" s="461">
        <v>0.35</v>
      </c>
      <c r="W14" s="458">
        <f t="shared" si="2"/>
        <v>3707312</v>
      </c>
    </row>
    <row r="15" spans="1:23" s="390" customFormat="1" ht="33" customHeight="1">
      <c r="A15" s="437" t="s">
        <v>44</v>
      </c>
      <c r="B15" s="451" t="s">
        <v>424</v>
      </c>
      <c r="C15" s="433">
        <v>4799203</v>
      </c>
      <c r="D15" s="436">
        <v>3464536</v>
      </c>
      <c r="E15" s="436">
        <v>1334667</v>
      </c>
      <c r="F15" s="436">
        <v>17200</v>
      </c>
      <c r="G15" s="436">
        <v>0</v>
      </c>
      <c r="H15" s="436">
        <v>4782003</v>
      </c>
      <c r="I15" s="436">
        <v>1370768</v>
      </c>
      <c r="J15" s="436">
        <v>427828</v>
      </c>
      <c r="K15" s="436">
        <v>842</v>
      </c>
      <c r="L15" s="436">
        <v>3600</v>
      </c>
      <c r="M15" s="436">
        <v>938498</v>
      </c>
      <c r="N15" s="436">
        <v>0</v>
      </c>
      <c r="O15" s="436">
        <v>0</v>
      </c>
      <c r="P15" s="436">
        <v>0</v>
      </c>
      <c r="Q15" s="436">
        <v>0</v>
      </c>
      <c r="R15" s="436">
        <v>3411235</v>
      </c>
      <c r="S15" s="433">
        <v>4349733</v>
      </c>
      <c r="T15" s="441">
        <f t="shared" si="0"/>
        <v>0.3153487679899151</v>
      </c>
      <c r="U15" s="453">
        <f t="shared" si="1"/>
        <v>432270</v>
      </c>
      <c r="V15" s="461">
        <v>0.55</v>
      </c>
      <c r="W15" s="458">
        <f t="shared" si="2"/>
        <v>938498</v>
      </c>
    </row>
    <row r="16" spans="1:23" s="390" customFormat="1" ht="33" customHeight="1">
      <c r="A16" s="437" t="s">
        <v>45</v>
      </c>
      <c r="B16" s="451" t="s">
        <v>425</v>
      </c>
      <c r="C16" s="433">
        <v>270199</v>
      </c>
      <c r="D16" s="436">
        <v>111210</v>
      </c>
      <c r="E16" s="436">
        <v>158989</v>
      </c>
      <c r="F16" s="436">
        <v>4500</v>
      </c>
      <c r="G16" s="436">
        <v>0</v>
      </c>
      <c r="H16" s="436">
        <v>265699</v>
      </c>
      <c r="I16" s="436">
        <v>156789</v>
      </c>
      <c r="J16" s="436">
        <v>94933</v>
      </c>
      <c r="K16" s="436">
        <v>0</v>
      </c>
      <c r="L16" s="436">
        <v>0</v>
      </c>
      <c r="M16" s="436">
        <v>61856</v>
      </c>
      <c r="N16" s="436">
        <v>0</v>
      </c>
      <c r="O16" s="436">
        <v>0</v>
      </c>
      <c r="P16" s="436">
        <v>0</v>
      </c>
      <c r="Q16" s="436">
        <v>0</v>
      </c>
      <c r="R16" s="436">
        <v>108910</v>
      </c>
      <c r="S16" s="433">
        <v>170766</v>
      </c>
      <c r="T16" s="441">
        <f t="shared" si="0"/>
        <v>0.6054825274732284</v>
      </c>
      <c r="U16" s="453">
        <f t="shared" si="1"/>
        <v>94933</v>
      </c>
      <c r="V16" s="461">
        <v>0.55</v>
      </c>
      <c r="W16" s="458">
        <f t="shared" si="2"/>
        <v>61856</v>
      </c>
    </row>
    <row r="17" spans="1:23" s="390" customFormat="1" ht="33" customHeight="1">
      <c r="A17" s="437" t="s">
        <v>54</v>
      </c>
      <c r="B17" s="451" t="s">
        <v>426</v>
      </c>
      <c r="C17" s="433">
        <v>960140</v>
      </c>
      <c r="D17" s="436">
        <v>374808</v>
      </c>
      <c r="E17" s="436">
        <v>585332</v>
      </c>
      <c r="F17" s="436">
        <v>0</v>
      </c>
      <c r="G17" s="436">
        <v>0</v>
      </c>
      <c r="H17" s="436">
        <v>960140</v>
      </c>
      <c r="I17" s="436">
        <v>731438</v>
      </c>
      <c r="J17" s="436">
        <v>302223</v>
      </c>
      <c r="K17" s="436">
        <v>52300</v>
      </c>
      <c r="L17" s="436">
        <v>0</v>
      </c>
      <c r="M17" s="436">
        <v>364545</v>
      </c>
      <c r="N17" s="436">
        <v>2000</v>
      </c>
      <c r="O17" s="436">
        <v>0</v>
      </c>
      <c r="P17" s="436">
        <v>0</v>
      </c>
      <c r="Q17" s="436">
        <v>10370</v>
      </c>
      <c r="R17" s="436">
        <v>228702</v>
      </c>
      <c r="S17" s="433">
        <v>605617</v>
      </c>
      <c r="T17" s="441">
        <f t="shared" si="0"/>
        <v>0.4846931660646562</v>
      </c>
      <c r="U17" s="453">
        <f t="shared" si="1"/>
        <v>354523</v>
      </c>
      <c r="V17" s="461">
        <v>0.55</v>
      </c>
      <c r="W17" s="458">
        <f t="shared" si="2"/>
        <v>376915</v>
      </c>
    </row>
    <row r="18" spans="1:23" s="390" customFormat="1" ht="33" customHeight="1">
      <c r="A18" s="437" t="s">
        <v>55</v>
      </c>
      <c r="B18" s="451" t="s">
        <v>427</v>
      </c>
      <c r="C18" s="433">
        <v>2072495</v>
      </c>
      <c r="D18" s="436">
        <v>274416</v>
      </c>
      <c r="E18" s="436">
        <v>1798079</v>
      </c>
      <c r="F18" s="436">
        <v>7400</v>
      </c>
      <c r="G18" s="436">
        <v>0</v>
      </c>
      <c r="H18" s="436">
        <v>2065095</v>
      </c>
      <c r="I18" s="436">
        <v>1717030</v>
      </c>
      <c r="J18" s="436">
        <v>220605</v>
      </c>
      <c r="K18" s="436">
        <v>0</v>
      </c>
      <c r="L18" s="436">
        <v>2678</v>
      </c>
      <c r="M18" s="436">
        <v>1493747</v>
      </c>
      <c r="N18" s="436">
        <v>0</v>
      </c>
      <c r="O18" s="436">
        <v>0</v>
      </c>
      <c r="P18" s="436">
        <v>0</v>
      </c>
      <c r="Q18" s="436">
        <v>0</v>
      </c>
      <c r="R18" s="436">
        <v>348065</v>
      </c>
      <c r="S18" s="433">
        <v>1841812</v>
      </c>
      <c r="T18" s="441">
        <f t="shared" si="0"/>
        <v>0.13004024390954147</v>
      </c>
      <c r="U18" s="453">
        <f t="shared" si="1"/>
        <v>223283</v>
      </c>
      <c r="V18" s="461">
        <v>0.55</v>
      </c>
      <c r="W18" s="458">
        <f t="shared" si="2"/>
        <v>1493747</v>
      </c>
    </row>
    <row r="19" spans="1:23" s="390" customFormat="1" ht="33" customHeight="1">
      <c r="A19" s="437" t="s">
        <v>56</v>
      </c>
      <c r="B19" s="451" t="s">
        <v>428</v>
      </c>
      <c r="C19" s="433">
        <v>4011931</v>
      </c>
      <c r="D19" s="436">
        <v>2489303</v>
      </c>
      <c r="E19" s="436">
        <v>1522628</v>
      </c>
      <c r="F19" s="436">
        <v>2495</v>
      </c>
      <c r="G19" s="436">
        <v>0</v>
      </c>
      <c r="H19" s="436">
        <v>4009436</v>
      </c>
      <c r="I19" s="436">
        <v>1698887</v>
      </c>
      <c r="J19" s="436">
        <v>1531621</v>
      </c>
      <c r="K19" s="436">
        <v>0</v>
      </c>
      <c r="L19" s="436">
        <v>0</v>
      </c>
      <c r="M19" s="436">
        <v>102490</v>
      </c>
      <c r="N19" s="436">
        <v>0</v>
      </c>
      <c r="O19" s="436">
        <v>0</v>
      </c>
      <c r="P19" s="436">
        <v>0</v>
      </c>
      <c r="Q19" s="436">
        <v>64776</v>
      </c>
      <c r="R19" s="436">
        <v>2310549</v>
      </c>
      <c r="S19" s="433">
        <v>2477815</v>
      </c>
      <c r="T19" s="441">
        <f t="shared" si="0"/>
        <v>0.901543775424734</v>
      </c>
      <c r="U19" s="453">
        <f t="shared" si="1"/>
        <v>1531621</v>
      </c>
      <c r="V19" s="461">
        <v>0.55</v>
      </c>
      <c r="W19" s="458">
        <f t="shared" si="2"/>
        <v>167266</v>
      </c>
    </row>
    <row r="20" spans="1:23" s="390" customFormat="1" ht="33" customHeight="1">
      <c r="A20" s="437" t="s">
        <v>57</v>
      </c>
      <c r="B20" s="451" t="s">
        <v>429</v>
      </c>
      <c r="C20" s="433">
        <v>2714934</v>
      </c>
      <c r="D20" s="436">
        <v>342652</v>
      </c>
      <c r="E20" s="436">
        <v>2372282</v>
      </c>
      <c r="F20" s="436">
        <v>3703</v>
      </c>
      <c r="G20" s="436">
        <v>0</v>
      </c>
      <c r="H20" s="436">
        <v>2711231</v>
      </c>
      <c r="I20" s="436">
        <v>2390425</v>
      </c>
      <c r="J20" s="436">
        <v>167980</v>
      </c>
      <c r="K20" s="436">
        <v>0</v>
      </c>
      <c r="L20" s="436">
        <v>0</v>
      </c>
      <c r="M20" s="436">
        <v>2222445</v>
      </c>
      <c r="N20" s="436">
        <v>0</v>
      </c>
      <c r="O20" s="436">
        <v>0</v>
      </c>
      <c r="P20" s="436">
        <v>0</v>
      </c>
      <c r="Q20" s="436">
        <v>0</v>
      </c>
      <c r="R20" s="436">
        <v>320806</v>
      </c>
      <c r="S20" s="433">
        <v>2543251</v>
      </c>
      <c r="T20" s="441">
        <f t="shared" si="0"/>
        <v>0.07027202275745945</v>
      </c>
      <c r="U20" s="453">
        <f t="shared" si="1"/>
        <v>167980</v>
      </c>
      <c r="V20" s="461">
        <v>0.55</v>
      </c>
      <c r="W20" s="458">
        <f t="shared" si="2"/>
        <v>2222445</v>
      </c>
    </row>
    <row r="21" spans="1:23" s="390" customFormat="1" ht="33" customHeight="1">
      <c r="A21" s="437" t="s">
        <v>58</v>
      </c>
      <c r="B21" s="451" t="s">
        <v>431</v>
      </c>
      <c r="C21" s="433">
        <v>595494</v>
      </c>
      <c r="D21" s="436">
        <v>350560</v>
      </c>
      <c r="E21" s="436">
        <v>244934</v>
      </c>
      <c r="F21" s="436">
        <v>45985</v>
      </c>
      <c r="G21" s="436">
        <v>0</v>
      </c>
      <c r="H21" s="436">
        <v>549509</v>
      </c>
      <c r="I21" s="436">
        <v>333944</v>
      </c>
      <c r="J21" s="436">
        <v>145757</v>
      </c>
      <c r="K21" s="436">
        <v>20100</v>
      </c>
      <c r="L21" s="436">
        <v>3670</v>
      </c>
      <c r="M21" s="436">
        <v>164417</v>
      </c>
      <c r="N21" s="436">
        <v>0</v>
      </c>
      <c r="O21" s="436">
        <v>0</v>
      </c>
      <c r="P21" s="436">
        <v>0</v>
      </c>
      <c r="Q21" s="436">
        <v>0</v>
      </c>
      <c r="R21" s="436">
        <v>215565</v>
      </c>
      <c r="S21" s="433">
        <v>379982</v>
      </c>
      <c r="T21" s="441">
        <f t="shared" si="0"/>
        <v>0.5076509833984141</v>
      </c>
      <c r="U21" s="453">
        <f t="shared" si="1"/>
        <v>169527</v>
      </c>
      <c r="V21" s="461">
        <v>0.55</v>
      </c>
      <c r="W21" s="458">
        <f t="shared" si="2"/>
        <v>164417</v>
      </c>
    </row>
    <row r="22" spans="1:23" s="390" customFormat="1" ht="33" customHeight="1">
      <c r="A22" s="437" t="s">
        <v>59</v>
      </c>
      <c r="B22" s="451" t="s">
        <v>432</v>
      </c>
      <c r="C22" s="433">
        <v>540079</v>
      </c>
      <c r="D22" s="436">
        <v>173270</v>
      </c>
      <c r="E22" s="436">
        <v>366809</v>
      </c>
      <c r="F22" s="436">
        <v>275</v>
      </c>
      <c r="G22" s="436">
        <v>0</v>
      </c>
      <c r="H22" s="436">
        <v>539804</v>
      </c>
      <c r="I22" s="436">
        <v>385891</v>
      </c>
      <c r="J22" s="436">
        <v>121242</v>
      </c>
      <c r="K22" s="436">
        <v>144100</v>
      </c>
      <c r="L22" s="436">
        <v>0</v>
      </c>
      <c r="M22" s="436">
        <v>120549</v>
      </c>
      <c r="N22" s="436">
        <v>0</v>
      </c>
      <c r="O22" s="436">
        <v>0</v>
      </c>
      <c r="P22" s="436">
        <v>0</v>
      </c>
      <c r="Q22" s="436">
        <v>0</v>
      </c>
      <c r="R22" s="436">
        <v>153913</v>
      </c>
      <c r="S22" s="433">
        <v>274462</v>
      </c>
      <c r="T22" s="441">
        <f t="shared" si="0"/>
        <v>0.6876086770616573</v>
      </c>
      <c r="U22" s="453">
        <f t="shared" si="1"/>
        <v>265342</v>
      </c>
      <c r="V22" s="461">
        <v>0.55</v>
      </c>
      <c r="W22" s="458">
        <f t="shared" si="2"/>
        <v>120549</v>
      </c>
    </row>
    <row r="23" spans="1:23" s="390" customFormat="1" ht="33" customHeight="1">
      <c r="A23" s="437" t="s">
        <v>79</v>
      </c>
      <c r="B23" s="451" t="s">
        <v>433</v>
      </c>
      <c r="C23" s="433">
        <v>711037</v>
      </c>
      <c r="D23" s="436">
        <v>394525</v>
      </c>
      <c r="E23" s="436">
        <v>316512</v>
      </c>
      <c r="F23" s="436">
        <v>70103</v>
      </c>
      <c r="G23" s="436">
        <v>0</v>
      </c>
      <c r="H23" s="436">
        <v>640934</v>
      </c>
      <c r="I23" s="436">
        <v>334994</v>
      </c>
      <c r="J23" s="436">
        <v>167702</v>
      </c>
      <c r="K23" s="436">
        <v>0</v>
      </c>
      <c r="L23" s="436">
        <v>0</v>
      </c>
      <c r="M23" s="436">
        <v>167292</v>
      </c>
      <c r="N23" s="436">
        <v>0</v>
      </c>
      <c r="O23" s="436">
        <v>0</v>
      </c>
      <c r="P23" s="436">
        <v>0</v>
      </c>
      <c r="Q23" s="436">
        <v>0</v>
      </c>
      <c r="R23" s="436">
        <v>305940</v>
      </c>
      <c r="S23" s="433">
        <v>473232</v>
      </c>
      <c r="T23" s="441">
        <f t="shared" si="0"/>
        <v>0.5006119512588285</v>
      </c>
      <c r="U23" s="453">
        <f t="shared" si="1"/>
        <v>167702</v>
      </c>
      <c r="V23" s="461">
        <v>0.55</v>
      </c>
      <c r="W23" s="458">
        <f t="shared" si="2"/>
        <v>167292</v>
      </c>
    </row>
    <row r="24" spans="1:23" s="390" customFormat="1" ht="33" customHeight="1">
      <c r="A24" s="437" t="s">
        <v>80</v>
      </c>
      <c r="B24" s="451" t="s">
        <v>434</v>
      </c>
      <c r="C24" s="433">
        <v>777725</v>
      </c>
      <c r="D24" s="436">
        <v>435095</v>
      </c>
      <c r="E24" s="436">
        <v>342630</v>
      </c>
      <c r="F24" s="436">
        <v>18000</v>
      </c>
      <c r="G24" s="436">
        <v>0</v>
      </c>
      <c r="H24" s="436">
        <v>759725</v>
      </c>
      <c r="I24" s="436">
        <v>632375</v>
      </c>
      <c r="J24" s="436">
        <v>287045</v>
      </c>
      <c r="K24" s="436">
        <v>0</v>
      </c>
      <c r="L24" s="436">
        <v>0</v>
      </c>
      <c r="M24" s="436">
        <v>345330</v>
      </c>
      <c r="N24" s="436">
        <v>0</v>
      </c>
      <c r="O24" s="436">
        <v>0</v>
      </c>
      <c r="P24" s="436">
        <v>0</v>
      </c>
      <c r="Q24" s="436">
        <v>0</v>
      </c>
      <c r="R24" s="436">
        <v>127350</v>
      </c>
      <c r="S24" s="433">
        <v>472680</v>
      </c>
      <c r="T24" s="441">
        <f t="shared" si="0"/>
        <v>0.45391579363510576</v>
      </c>
      <c r="U24" s="453">
        <f t="shared" si="1"/>
        <v>287045</v>
      </c>
      <c r="V24" s="461">
        <v>0.55</v>
      </c>
      <c r="W24" s="458">
        <f t="shared" si="2"/>
        <v>345330</v>
      </c>
    </row>
    <row r="25" spans="1:23" s="390" customFormat="1" ht="33" customHeight="1">
      <c r="A25" s="438">
        <v>12</v>
      </c>
      <c r="B25" s="451" t="s">
        <v>435</v>
      </c>
      <c r="C25" s="433">
        <v>411133</v>
      </c>
      <c r="D25" s="436">
        <v>141553</v>
      </c>
      <c r="E25" s="436">
        <v>269580</v>
      </c>
      <c r="F25" s="436">
        <v>22800</v>
      </c>
      <c r="G25" s="436">
        <v>0</v>
      </c>
      <c r="H25" s="436">
        <v>388333</v>
      </c>
      <c r="I25" s="436">
        <v>257687</v>
      </c>
      <c r="J25" s="436">
        <v>178085</v>
      </c>
      <c r="K25" s="436">
        <v>0</v>
      </c>
      <c r="L25" s="436">
        <v>0</v>
      </c>
      <c r="M25" s="436">
        <v>78985</v>
      </c>
      <c r="N25" s="436">
        <v>0</v>
      </c>
      <c r="O25" s="436">
        <v>0</v>
      </c>
      <c r="P25" s="436">
        <v>0</v>
      </c>
      <c r="Q25" s="436">
        <v>617</v>
      </c>
      <c r="R25" s="436">
        <v>130646</v>
      </c>
      <c r="S25" s="433">
        <v>210248</v>
      </c>
      <c r="T25" s="441">
        <f t="shared" si="0"/>
        <v>0.6910903538013171</v>
      </c>
      <c r="U25" s="453">
        <f t="shared" si="1"/>
        <v>178085</v>
      </c>
      <c r="V25" s="461">
        <v>0.55</v>
      </c>
      <c r="W25" s="458">
        <f t="shared" si="2"/>
        <v>79602</v>
      </c>
    </row>
    <row r="26" spans="1:23" s="390" customFormat="1" ht="33" customHeight="1">
      <c r="A26" s="437" t="s">
        <v>82</v>
      </c>
      <c r="B26" s="451" t="s">
        <v>436</v>
      </c>
      <c r="C26" s="433">
        <v>265691</v>
      </c>
      <c r="D26" s="436">
        <v>75236</v>
      </c>
      <c r="E26" s="436">
        <v>190455</v>
      </c>
      <c r="F26" s="436">
        <v>6400</v>
      </c>
      <c r="G26" s="436">
        <v>0</v>
      </c>
      <c r="H26" s="436">
        <v>259291</v>
      </c>
      <c r="I26" s="436">
        <v>210589</v>
      </c>
      <c r="J26" s="436">
        <v>73515</v>
      </c>
      <c r="K26" s="436">
        <v>0</v>
      </c>
      <c r="L26" s="436">
        <v>0</v>
      </c>
      <c r="M26" s="436">
        <v>137074</v>
      </c>
      <c r="N26" s="436">
        <v>0</v>
      </c>
      <c r="O26" s="436">
        <v>0</v>
      </c>
      <c r="P26" s="436">
        <v>0</v>
      </c>
      <c r="Q26" s="436">
        <v>0</v>
      </c>
      <c r="R26" s="436">
        <v>48702</v>
      </c>
      <c r="S26" s="433">
        <v>185776</v>
      </c>
      <c r="T26" s="441">
        <f t="shared" si="0"/>
        <v>0.3490923077653629</v>
      </c>
      <c r="U26" s="453">
        <f t="shared" si="1"/>
        <v>73515</v>
      </c>
      <c r="V26" s="461">
        <v>0.55</v>
      </c>
      <c r="W26" s="458">
        <f t="shared" si="2"/>
        <v>137074</v>
      </c>
    </row>
    <row r="27" spans="1:20" s="400" customFormat="1" ht="36" customHeight="1">
      <c r="A27" s="449"/>
      <c r="B27" s="449"/>
      <c r="C27" s="449"/>
      <c r="D27" s="449"/>
      <c r="E27" s="449"/>
      <c r="F27" s="440"/>
      <c r="G27" s="398"/>
      <c r="H27" s="398"/>
      <c r="I27" s="398"/>
      <c r="J27" s="398"/>
      <c r="K27" s="398"/>
      <c r="L27" s="398"/>
      <c r="M27" s="833" t="str">
        <f>'Thong tin'!B8</f>
        <v>Cao Bằng, ngày  2 tháng 5 năm 2017</v>
      </c>
      <c r="N27" s="833"/>
      <c r="O27" s="833"/>
      <c r="P27" s="833"/>
      <c r="Q27" s="833"/>
      <c r="R27" s="833"/>
      <c r="T27" s="447"/>
    </row>
    <row r="28" spans="1:20" s="415" customFormat="1" ht="28.5" customHeight="1">
      <c r="A28" s="402"/>
      <c r="B28" s="820" t="s">
        <v>4</v>
      </c>
      <c r="C28" s="820"/>
      <c r="D28" s="820"/>
      <c r="E28" s="820"/>
      <c r="F28" s="820"/>
      <c r="G28" s="395"/>
      <c r="H28" s="395"/>
      <c r="I28" s="395"/>
      <c r="J28" s="395"/>
      <c r="K28" s="395"/>
      <c r="L28" s="395"/>
      <c r="M28" s="819" t="str">
        <f>'Thong tin'!B7</f>
        <v>PHÓ CỤC TRƯỞNG</v>
      </c>
      <c r="N28" s="819"/>
      <c r="O28" s="819"/>
      <c r="P28" s="819"/>
      <c r="Q28" s="819"/>
      <c r="R28" s="819"/>
      <c r="T28" s="448"/>
    </row>
    <row r="29" spans="1:20" ht="20.25" customHeight="1">
      <c r="A29" s="393"/>
      <c r="B29" s="818"/>
      <c r="C29" s="818"/>
      <c r="D29" s="818"/>
      <c r="E29" s="394"/>
      <c r="F29" s="394"/>
      <c r="G29" s="394"/>
      <c r="H29" s="394"/>
      <c r="I29" s="394"/>
      <c r="J29" s="394"/>
      <c r="K29" s="394"/>
      <c r="L29" s="394"/>
      <c r="M29" s="816"/>
      <c r="N29" s="816"/>
      <c r="O29" s="816"/>
      <c r="P29" s="816"/>
      <c r="Q29" s="816"/>
      <c r="R29" s="816"/>
      <c r="T29" s="392"/>
    </row>
    <row r="30" spans="1:20" ht="20.25" customHeight="1">
      <c r="A30" s="393"/>
      <c r="B30" s="393"/>
      <c r="C30" s="393"/>
      <c r="D30" s="394"/>
      <c r="E30" s="394"/>
      <c r="F30" s="394"/>
      <c r="G30" s="394"/>
      <c r="H30" s="394"/>
      <c r="I30" s="394"/>
      <c r="J30" s="394"/>
      <c r="K30" s="394"/>
      <c r="L30" s="394"/>
      <c r="M30" s="394"/>
      <c r="N30" s="394"/>
      <c r="O30" s="394"/>
      <c r="P30" s="394"/>
      <c r="Q30" s="393"/>
      <c r="R30" s="445"/>
      <c r="T30" s="392"/>
    </row>
    <row r="31" spans="1:20" ht="20.25" customHeight="1">
      <c r="A31" s="392"/>
      <c r="B31" s="807"/>
      <c r="C31" s="807"/>
      <c r="D31" s="807"/>
      <c r="E31" s="416"/>
      <c r="F31" s="416"/>
      <c r="G31" s="416"/>
      <c r="H31" s="416"/>
      <c r="I31" s="416"/>
      <c r="J31" s="416"/>
      <c r="K31" s="416"/>
      <c r="L31" s="416"/>
      <c r="M31" s="416"/>
      <c r="N31" s="416"/>
      <c r="O31" s="807"/>
      <c r="P31" s="807"/>
      <c r="Q31" s="807"/>
      <c r="R31" s="445"/>
      <c r="T31" s="392"/>
    </row>
    <row r="32" spans="1:20" ht="20.25" customHeight="1">
      <c r="A32" s="417"/>
      <c r="B32" s="399"/>
      <c r="C32" s="399"/>
      <c r="D32" s="418"/>
      <c r="E32" s="418"/>
      <c r="F32" s="418"/>
      <c r="G32" s="418"/>
      <c r="H32" s="418"/>
      <c r="I32" s="418"/>
      <c r="J32" s="418"/>
      <c r="K32" s="418"/>
      <c r="L32" s="418"/>
      <c r="M32" s="418"/>
      <c r="N32" s="418"/>
      <c r="O32" s="418"/>
      <c r="P32" s="418"/>
      <c r="Q32" s="399"/>
      <c r="R32" s="445"/>
      <c r="T32" s="392"/>
    </row>
    <row r="33" spans="1:20" ht="20.25" customHeight="1">
      <c r="A33" s="392"/>
      <c r="B33" s="391"/>
      <c r="C33" s="391"/>
      <c r="D33" s="391"/>
      <c r="E33" s="391"/>
      <c r="F33" s="391"/>
      <c r="G33" s="391"/>
      <c r="H33" s="391"/>
      <c r="I33" s="391"/>
      <c r="J33" s="391"/>
      <c r="K33" s="391"/>
      <c r="L33" s="391"/>
      <c r="M33" s="391"/>
      <c r="N33" s="391"/>
      <c r="O33" s="416"/>
      <c r="P33" s="416"/>
      <c r="Q33" s="392"/>
      <c r="R33" s="445"/>
      <c r="T33" s="392"/>
    </row>
    <row r="34" spans="1:20" ht="20.25" customHeight="1">
      <c r="A34" s="419"/>
      <c r="B34" s="419"/>
      <c r="C34" s="419"/>
      <c r="D34" s="419"/>
      <c r="E34" s="419"/>
      <c r="F34" s="419"/>
      <c r="G34" s="419"/>
      <c r="H34" s="419"/>
      <c r="I34" s="419"/>
      <c r="J34" s="419"/>
      <c r="K34" s="419"/>
      <c r="L34" s="419"/>
      <c r="M34" s="419"/>
      <c r="N34" s="419"/>
      <c r="O34" s="419"/>
      <c r="P34" s="392"/>
      <c r="Q34" s="392"/>
      <c r="R34" s="445"/>
      <c r="T34" s="392"/>
    </row>
    <row r="35" spans="1:20" ht="18.75">
      <c r="A35" s="392"/>
      <c r="B35" s="825" t="str">
        <f>'Thong tin'!B5</f>
        <v>Đinh Ba Duy</v>
      </c>
      <c r="C35" s="825"/>
      <c r="D35" s="825"/>
      <c r="E35" s="825"/>
      <c r="F35" s="825"/>
      <c r="G35" s="399"/>
      <c r="H35" s="399"/>
      <c r="I35" s="399"/>
      <c r="J35" s="399"/>
      <c r="K35" s="399"/>
      <c r="L35" s="399"/>
      <c r="M35" s="825" t="str">
        <f>'Thong tin'!B6</f>
        <v>Nông Tiến Dũng</v>
      </c>
      <c r="N35" s="825"/>
      <c r="O35" s="825"/>
      <c r="P35" s="825"/>
      <c r="Q35" s="825"/>
      <c r="R35" s="825"/>
      <c r="T35" s="392"/>
    </row>
    <row r="36" spans="2:20" ht="18.75">
      <c r="B36" s="834"/>
      <c r="C36" s="834"/>
      <c r="D36" s="834"/>
      <c r="E36" s="834"/>
      <c r="F36" s="390"/>
      <c r="G36" s="390"/>
      <c r="H36" s="390"/>
      <c r="I36" s="390"/>
      <c r="J36" s="390"/>
      <c r="K36" s="390"/>
      <c r="L36" s="390"/>
      <c r="M36" s="390"/>
      <c r="N36" s="834"/>
      <c r="O36" s="834"/>
      <c r="P36" s="834"/>
      <c r="Q36" s="834"/>
      <c r="R36" s="835"/>
      <c r="T36" s="392"/>
    </row>
  </sheetData>
  <sheetProtection formatCells="0" formatColumns="0" formatRows="0"/>
  <mergeCells count="40">
    <mergeCell ref="A11:B11"/>
    <mergeCell ref="H6:R6"/>
    <mergeCell ref="D7:E7"/>
    <mergeCell ref="V6:V9"/>
    <mergeCell ref="I7:Q7"/>
    <mergeCell ref="W6:W9"/>
    <mergeCell ref="U6:U9"/>
    <mergeCell ref="A10:B10"/>
    <mergeCell ref="C7:C9"/>
    <mergeCell ref="E8:E9"/>
    <mergeCell ref="D8:D9"/>
    <mergeCell ref="A3:D3"/>
    <mergeCell ref="A6:B9"/>
    <mergeCell ref="Q2:T2"/>
    <mergeCell ref="Q4:T4"/>
    <mergeCell ref="I8:I9"/>
    <mergeCell ref="J8:Q8"/>
    <mergeCell ref="H7:H9"/>
    <mergeCell ref="S6:S9"/>
    <mergeCell ref="R7:R9"/>
    <mergeCell ref="B29:D29"/>
    <mergeCell ref="Q5:T5"/>
    <mergeCell ref="T6:T9"/>
    <mergeCell ref="E1:P1"/>
    <mergeCell ref="E2:P2"/>
    <mergeCell ref="E3:P3"/>
    <mergeCell ref="F6:F9"/>
    <mergeCell ref="G6:G9"/>
    <mergeCell ref="C6:E6"/>
    <mergeCell ref="A2:D2"/>
    <mergeCell ref="M28:R28"/>
    <mergeCell ref="M27:R27"/>
    <mergeCell ref="B28:F28"/>
    <mergeCell ref="B36:E36"/>
    <mergeCell ref="N36:R36"/>
    <mergeCell ref="M35:R35"/>
    <mergeCell ref="O31:Q31"/>
    <mergeCell ref="B31:D31"/>
    <mergeCell ref="B35:F35"/>
    <mergeCell ref="M29:R29"/>
  </mergeCells>
  <conditionalFormatting sqref="D13:G13 J13:R13">
    <cfRule type="cellIs" priority="1" dxfId="7" operator="equal" stopIfTrue="1">
      <formula>"SAI"</formula>
    </cfRule>
    <cfRule type="expression" priority="2" dxfId="0" stopIfTrue="1">
      <formula>"Red"</formula>
    </cfRule>
    <cfRule type="expression" priority="3" dxfId="7" stopIfTrue="1">
      <formula>ISERROR(D13)</formula>
    </cfRule>
  </conditionalFormatting>
  <printOptions/>
  <pageMargins left="0.24" right="0" top="0" bottom="0" header="0.511811023622047" footer="0.275590551181102"/>
  <pageSetup horizontalDpi="600" verticalDpi="600" orientation="landscape" paperSize="9" scale="75" r:id="rId2"/>
  <headerFooter alignWithMargins="0">
    <oddFooter>&amp;CPage &amp;P</oddFooter>
  </headerFooter>
  <drawing r:id="rId1"/>
</worksheet>
</file>

<file path=xl/worksheets/sheet15.xml><?xml version="1.0" encoding="utf-8"?>
<worksheet xmlns="http://schemas.openxmlformats.org/spreadsheetml/2006/main" xmlns:r="http://schemas.openxmlformats.org/officeDocument/2006/relationships">
  <sheetPr>
    <tabColor indexed="19"/>
  </sheetPr>
  <dimension ref="A1:AJ36"/>
  <sheetViews>
    <sheetView showZeros="0" zoomScale="85" zoomScaleNormal="85" zoomScaleSheetLayoutView="85" zoomScalePageLayoutView="0" workbookViewId="0" topLeftCell="H1">
      <selection activeCell="S11" sqref="S11:S26"/>
    </sheetView>
  </sheetViews>
  <sheetFormatPr defaultColWidth="9.00390625" defaultRowHeight="15.75"/>
  <cols>
    <col min="1" max="1" width="3.50390625" style="468" customWidth="1"/>
    <col min="2" max="2" width="17.50390625" style="468" customWidth="1"/>
    <col min="3" max="3" width="10.125" style="468" customWidth="1"/>
    <col min="4" max="4" width="10.75390625" style="468" customWidth="1"/>
    <col min="5" max="5" width="10.875" style="468" customWidth="1"/>
    <col min="6" max="6" width="8.125" style="468" customWidth="1"/>
    <col min="7" max="7" width="4.25390625" style="468" customWidth="1"/>
    <col min="8" max="8" width="10.375" style="468" customWidth="1"/>
    <col min="9" max="9" width="10.25390625" style="468" customWidth="1"/>
    <col min="10" max="10" width="9.75390625" style="468" customWidth="1"/>
    <col min="11" max="11" width="9.00390625" style="468" customWidth="1"/>
    <col min="12" max="12" width="7.75390625" style="468" customWidth="1"/>
    <col min="13" max="13" width="10.25390625" style="468" customWidth="1"/>
    <col min="14" max="14" width="7.625" style="468" customWidth="1"/>
    <col min="15" max="15" width="7.875" style="468" customWidth="1"/>
    <col min="16" max="16" width="4.75390625" style="468" customWidth="1"/>
    <col min="17" max="17" width="8.625" style="468" customWidth="1"/>
    <col min="18" max="18" width="11.00390625" style="468" customWidth="1"/>
    <col min="19" max="19" width="9.625" style="468" customWidth="1"/>
    <col min="20" max="20" width="7.875" style="446" customWidth="1"/>
    <col min="21" max="21" width="10.375" style="468" bestFit="1" customWidth="1"/>
    <col min="22" max="22" width="9.00390625" style="469" customWidth="1"/>
    <col min="23" max="16384" width="9.00390625" style="468" customWidth="1"/>
  </cols>
  <sheetData>
    <row r="1" spans="1:20" ht="20.25" customHeight="1">
      <c r="A1" s="420" t="s">
        <v>28</v>
      </c>
      <c r="B1" s="420"/>
      <c r="C1" s="420"/>
      <c r="D1" s="421"/>
      <c r="E1" s="810" t="s">
        <v>62</v>
      </c>
      <c r="F1" s="810"/>
      <c r="G1" s="810"/>
      <c r="H1" s="810"/>
      <c r="I1" s="810"/>
      <c r="J1" s="810"/>
      <c r="K1" s="810"/>
      <c r="L1" s="810"/>
      <c r="M1" s="810"/>
      <c r="N1" s="810"/>
      <c r="O1" s="810"/>
      <c r="P1" s="810"/>
      <c r="Q1" s="422" t="s">
        <v>417</v>
      </c>
      <c r="R1" s="467"/>
      <c r="S1" s="467"/>
      <c r="T1" s="443"/>
    </row>
    <row r="2" spans="1:20" ht="17.25" customHeight="1">
      <c r="A2" s="843" t="s">
        <v>226</v>
      </c>
      <c r="B2" s="843"/>
      <c r="C2" s="843"/>
      <c r="D2" s="843"/>
      <c r="E2" s="811" t="s">
        <v>34</v>
      </c>
      <c r="F2" s="811"/>
      <c r="G2" s="811"/>
      <c r="H2" s="811"/>
      <c r="I2" s="811"/>
      <c r="J2" s="811"/>
      <c r="K2" s="811"/>
      <c r="L2" s="811"/>
      <c r="M2" s="811"/>
      <c r="N2" s="811"/>
      <c r="O2" s="811"/>
      <c r="P2" s="811"/>
      <c r="Q2" s="839" t="str">
        <f>'[8]Thong tin'!B4</f>
        <v>CTHADS tỉnh Cao Bằng</v>
      </c>
      <c r="R2" s="839"/>
      <c r="S2" s="839"/>
      <c r="T2" s="839"/>
    </row>
    <row r="3" spans="1:20" ht="18" customHeight="1">
      <c r="A3" s="843" t="s">
        <v>227</v>
      </c>
      <c r="B3" s="843"/>
      <c r="C3" s="843"/>
      <c r="D3" s="843"/>
      <c r="E3" s="812" t="str">
        <f>'[8]Thong tin'!B3</f>
        <v>12 tháng / năm 2016</v>
      </c>
      <c r="F3" s="812"/>
      <c r="G3" s="812"/>
      <c r="H3" s="812"/>
      <c r="I3" s="812"/>
      <c r="J3" s="812"/>
      <c r="K3" s="812"/>
      <c r="L3" s="812"/>
      <c r="M3" s="812"/>
      <c r="N3" s="812"/>
      <c r="O3" s="812"/>
      <c r="P3" s="812"/>
      <c r="Q3" s="422" t="s">
        <v>347</v>
      </c>
      <c r="R3" s="424"/>
      <c r="S3" s="467"/>
      <c r="T3" s="443"/>
    </row>
    <row r="4" spans="1:20" ht="14.25" customHeight="1">
      <c r="A4" s="425" t="s">
        <v>105</v>
      </c>
      <c r="B4" s="420"/>
      <c r="C4" s="420"/>
      <c r="D4" s="420"/>
      <c r="E4" s="420"/>
      <c r="F4" s="420"/>
      <c r="G4" s="420"/>
      <c r="H4" s="420"/>
      <c r="I4" s="420"/>
      <c r="J4" s="420"/>
      <c r="K4" s="420"/>
      <c r="L4" s="420"/>
      <c r="M4" s="420"/>
      <c r="N4" s="420"/>
      <c r="O4" s="470"/>
      <c r="P4" s="470"/>
      <c r="Q4" s="840" t="s">
        <v>289</v>
      </c>
      <c r="R4" s="840"/>
      <c r="S4" s="840"/>
      <c r="T4" s="840"/>
    </row>
    <row r="5" spans="1:20" ht="21.75" customHeight="1">
      <c r="A5" s="421"/>
      <c r="B5" s="428"/>
      <c r="C5" s="428"/>
      <c r="D5" s="421"/>
      <c r="E5" s="421"/>
      <c r="F5" s="421"/>
      <c r="G5" s="421"/>
      <c r="H5" s="421"/>
      <c r="I5" s="421"/>
      <c r="J5" s="421"/>
      <c r="K5" s="421"/>
      <c r="L5" s="421"/>
      <c r="M5" s="421"/>
      <c r="N5" s="421"/>
      <c r="O5" s="421"/>
      <c r="P5" s="421"/>
      <c r="Q5" s="836" t="s">
        <v>418</v>
      </c>
      <c r="R5" s="836"/>
      <c r="S5" s="836"/>
      <c r="T5" s="836"/>
    </row>
    <row r="6" spans="1:36" ht="18.75" customHeight="1">
      <c r="A6" s="832" t="s">
        <v>53</v>
      </c>
      <c r="B6" s="832"/>
      <c r="C6" s="802" t="s">
        <v>106</v>
      </c>
      <c r="D6" s="802"/>
      <c r="E6" s="802"/>
      <c r="F6" s="802" t="s">
        <v>97</v>
      </c>
      <c r="G6" s="802" t="s">
        <v>107</v>
      </c>
      <c r="H6" s="813" t="s">
        <v>98</v>
      </c>
      <c r="I6" s="813"/>
      <c r="J6" s="813"/>
      <c r="K6" s="813"/>
      <c r="L6" s="813"/>
      <c r="M6" s="813"/>
      <c r="N6" s="813"/>
      <c r="O6" s="813"/>
      <c r="P6" s="813"/>
      <c r="Q6" s="813"/>
      <c r="R6" s="813"/>
      <c r="S6" s="802" t="s">
        <v>231</v>
      </c>
      <c r="T6" s="802" t="s">
        <v>416</v>
      </c>
      <c r="U6" s="802" t="s">
        <v>446</v>
      </c>
      <c r="V6" s="471"/>
      <c r="W6" s="472"/>
      <c r="X6" s="472"/>
      <c r="Y6" s="472"/>
      <c r="Z6" s="472"/>
      <c r="AA6" s="472"/>
      <c r="AB6" s="472"/>
      <c r="AC6" s="472"/>
      <c r="AD6" s="472"/>
      <c r="AE6" s="472"/>
      <c r="AF6" s="472"/>
      <c r="AG6" s="472"/>
      <c r="AH6" s="472"/>
      <c r="AI6" s="472"/>
      <c r="AJ6" s="472"/>
    </row>
    <row r="7" spans="1:36" s="475" customFormat="1" ht="21" customHeight="1">
      <c r="A7" s="832"/>
      <c r="B7" s="832"/>
      <c r="C7" s="802" t="s">
        <v>42</v>
      </c>
      <c r="D7" s="802" t="s">
        <v>7</v>
      </c>
      <c r="E7" s="802"/>
      <c r="F7" s="802"/>
      <c r="G7" s="802"/>
      <c r="H7" s="802" t="s">
        <v>98</v>
      </c>
      <c r="I7" s="802" t="s">
        <v>99</v>
      </c>
      <c r="J7" s="802"/>
      <c r="K7" s="802"/>
      <c r="L7" s="802"/>
      <c r="M7" s="802"/>
      <c r="N7" s="802"/>
      <c r="O7" s="802"/>
      <c r="P7" s="802"/>
      <c r="Q7" s="802"/>
      <c r="R7" s="802" t="s">
        <v>108</v>
      </c>
      <c r="S7" s="802"/>
      <c r="T7" s="802"/>
      <c r="U7" s="802"/>
      <c r="V7" s="473"/>
      <c r="W7" s="474"/>
      <c r="X7" s="474"/>
      <c r="Y7" s="474"/>
      <c r="Z7" s="474"/>
      <c r="AA7" s="474"/>
      <c r="AB7" s="474"/>
      <c r="AC7" s="474"/>
      <c r="AD7" s="474"/>
      <c r="AE7" s="474"/>
      <c r="AF7" s="474"/>
      <c r="AG7" s="474"/>
      <c r="AH7" s="474"/>
      <c r="AI7" s="474"/>
      <c r="AJ7" s="474"/>
    </row>
    <row r="8" spans="1:36" ht="21.75" customHeight="1">
      <c r="A8" s="832"/>
      <c r="B8" s="832"/>
      <c r="C8" s="802"/>
      <c r="D8" s="802" t="s">
        <v>109</v>
      </c>
      <c r="E8" s="802" t="s">
        <v>110</v>
      </c>
      <c r="F8" s="802"/>
      <c r="G8" s="802"/>
      <c r="H8" s="802"/>
      <c r="I8" s="802" t="s">
        <v>415</v>
      </c>
      <c r="J8" s="802" t="s">
        <v>7</v>
      </c>
      <c r="K8" s="802"/>
      <c r="L8" s="802"/>
      <c r="M8" s="802"/>
      <c r="N8" s="802"/>
      <c r="O8" s="802"/>
      <c r="P8" s="802"/>
      <c r="Q8" s="802"/>
      <c r="R8" s="802"/>
      <c r="S8" s="802"/>
      <c r="T8" s="802"/>
      <c r="U8" s="802"/>
      <c r="V8" s="471"/>
      <c r="W8" s="472"/>
      <c r="X8" s="472"/>
      <c r="Y8" s="472"/>
      <c r="Z8" s="472"/>
      <c r="AA8" s="472"/>
      <c r="AB8" s="472"/>
      <c r="AC8" s="472"/>
      <c r="AD8" s="472"/>
      <c r="AE8" s="472"/>
      <c r="AF8" s="472"/>
      <c r="AG8" s="472"/>
      <c r="AH8" s="472"/>
      <c r="AI8" s="472"/>
      <c r="AJ8" s="472"/>
    </row>
    <row r="9" spans="1:36" ht="84" customHeight="1">
      <c r="A9" s="832"/>
      <c r="B9" s="832"/>
      <c r="C9" s="802"/>
      <c r="D9" s="802"/>
      <c r="E9" s="802"/>
      <c r="F9" s="802"/>
      <c r="G9" s="802"/>
      <c r="H9" s="802"/>
      <c r="I9" s="802"/>
      <c r="J9" s="439" t="s">
        <v>111</v>
      </c>
      <c r="K9" s="439" t="s">
        <v>112</v>
      </c>
      <c r="L9" s="439" t="s">
        <v>104</v>
      </c>
      <c r="M9" s="439" t="s">
        <v>100</v>
      </c>
      <c r="N9" s="439" t="s">
        <v>113</v>
      </c>
      <c r="O9" s="439" t="s">
        <v>101</v>
      </c>
      <c r="P9" s="439" t="s">
        <v>232</v>
      </c>
      <c r="Q9" s="439" t="s">
        <v>102</v>
      </c>
      <c r="R9" s="802"/>
      <c r="S9" s="802"/>
      <c r="T9" s="802"/>
      <c r="U9" s="802"/>
      <c r="V9" s="471"/>
      <c r="W9" s="472"/>
      <c r="X9" s="472"/>
      <c r="Y9" s="472"/>
      <c r="Z9" s="472"/>
      <c r="AA9" s="472"/>
      <c r="AB9" s="472"/>
      <c r="AC9" s="472"/>
      <c r="AD9" s="472"/>
      <c r="AE9" s="472"/>
      <c r="AF9" s="472"/>
      <c r="AG9" s="472"/>
      <c r="AH9" s="472"/>
      <c r="AI9" s="472"/>
      <c r="AJ9" s="472"/>
    </row>
    <row r="10" spans="1:20" ht="17.25" customHeight="1">
      <c r="A10" s="842" t="s">
        <v>6</v>
      </c>
      <c r="B10" s="842"/>
      <c r="C10" s="379">
        <v>1</v>
      </c>
      <c r="D10" s="379">
        <v>2</v>
      </c>
      <c r="E10" s="379">
        <v>3</v>
      </c>
      <c r="F10" s="379">
        <v>4</v>
      </c>
      <c r="G10" s="379">
        <v>5</v>
      </c>
      <c r="H10" s="379">
        <v>6</v>
      </c>
      <c r="I10" s="379">
        <v>7</v>
      </c>
      <c r="J10" s="379">
        <v>8</v>
      </c>
      <c r="K10" s="379">
        <v>9</v>
      </c>
      <c r="L10" s="379" t="s">
        <v>79</v>
      </c>
      <c r="M10" s="379" t="s">
        <v>80</v>
      </c>
      <c r="N10" s="379" t="s">
        <v>81</v>
      </c>
      <c r="O10" s="379" t="s">
        <v>82</v>
      </c>
      <c r="P10" s="379" t="s">
        <v>83</v>
      </c>
      <c r="Q10" s="379" t="s">
        <v>234</v>
      </c>
      <c r="R10" s="379" t="s">
        <v>235</v>
      </c>
      <c r="S10" s="379" t="s">
        <v>236</v>
      </c>
      <c r="T10" s="444" t="s">
        <v>237</v>
      </c>
    </row>
    <row r="11" spans="1:22" ht="33" customHeight="1">
      <c r="A11" s="841" t="s">
        <v>30</v>
      </c>
      <c r="B11" s="841"/>
      <c r="C11" s="476">
        <v>46254684</v>
      </c>
      <c r="D11" s="476">
        <v>22948558</v>
      </c>
      <c r="E11" s="476">
        <v>23306126</v>
      </c>
      <c r="F11" s="476">
        <v>588866</v>
      </c>
      <c r="G11" s="476">
        <v>0</v>
      </c>
      <c r="H11" s="476">
        <v>45665818</v>
      </c>
      <c r="I11" s="476">
        <v>25806675</v>
      </c>
      <c r="J11" s="476">
        <v>9661725</v>
      </c>
      <c r="K11" s="476">
        <v>1285963</v>
      </c>
      <c r="L11" s="476">
        <v>201690</v>
      </c>
      <c r="M11" s="476">
        <v>13931170</v>
      </c>
      <c r="N11" s="476">
        <v>51578</v>
      </c>
      <c r="O11" s="476">
        <v>151774</v>
      </c>
      <c r="P11" s="476">
        <v>0</v>
      </c>
      <c r="Q11" s="476">
        <v>522775</v>
      </c>
      <c r="R11" s="476">
        <v>19859143</v>
      </c>
      <c r="S11" s="476">
        <f>M11+N11+O11+P11+Q11+R11</f>
        <v>34516440</v>
      </c>
      <c r="T11" s="441">
        <f aca="true" t="shared" si="0" ref="T11:T26">(J11+K11+L11)/I11</f>
        <v>0.4320346576999943</v>
      </c>
      <c r="U11" s="463">
        <f aca="true" t="shared" si="1" ref="U11:U26">M11+N11+O11+P11+Q11</f>
        <v>14657297</v>
      </c>
      <c r="V11" s="462"/>
    </row>
    <row r="12" spans="1:22" ht="33" customHeight="1">
      <c r="A12" s="434" t="s">
        <v>43</v>
      </c>
      <c r="B12" s="435" t="s">
        <v>76</v>
      </c>
      <c r="C12" s="436">
        <v>9341657</v>
      </c>
      <c r="D12" s="436">
        <v>11176254</v>
      </c>
      <c r="E12" s="436">
        <v>7503297</v>
      </c>
      <c r="F12" s="436">
        <v>404590</v>
      </c>
      <c r="G12" s="436">
        <v>0</v>
      </c>
      <c r="H12" s="436">
        <v>8937067</v>
      </c>
      <c r="I12" s="436">
        <v>3144546</v>
      </c>
      <c r="J12" s="436">
        <v>2418802</v>
      </c>
      <c r="K12" s="436">
        <v>37677</v>
      </c>
      <c r="L12" s="436">
        <v>10362</v>
      </c>
      <c r="M12" s="436">
        <v>9507372</v>
      </c>
      <c r="N12" s="436">
        <v>50228</v>
      </c>
      <c r="O12" s="436">
        <v>0</v>
      </c>
      <c r="P12" s="436">
        <v>0</v>
      </c>
      <c r="Q12" s="436">
        <v>457999</v>
      </c>
      <c r="R12" s="436">
        <v>5792521</v>
      </c>
      <c r="S12" s="476">
        <f aca="true" t="shared" si="2" ref="S12:S26">M12+N12+O12+P12+Q12+R12</f>
        <v>15808120</v>
      </c>
      <c r="T12" s="441">
        <f t="shared" si="0"/>
        <v>0.7844824022291295</v>
      </c>
      <c r="U12" s="463">
        <f t="shared" si="1"/>
        <v>10015599</v>
      </c>
      <c r="V12" s="462"/>
    </row>
    <row r="13" spans="1:22" ht="33" customHeight="1">
      <c r="A13" s="434" t="s">
        <v>1</v>
      </c>
      <c r="B13" s="435" t="s">
        <v>422</v>
      </c>
      <c r="C13" s="436">
        <v>36913027</v>
      </c>
      <c r="D13" s="436">
        <v>11772304</v>
      </c>
      <c r="E13" s="436">
        <v>15802829</v>
      </c>
      <c r="F13" s="436">
        <v>184276</v>
      </c>
      <c r="G13" s="436">
        <v>0</v>
      </c>
      <c r="H13" s="436">
        <v>36728751</v>
      </c>
      <c r="I13" s="436">
        <v>22662129</v>
      </c>
      <c r="J13" s="436">
        <v>7242923</v>
      </c>
      <c r="K13" s="436">
        <v>1248286</v>
      </c>
      <c r="L13" s="436">
        <v>191328</v>
      </c>
      <c r="M13" s="436">
        <v>4423798</v>
      </c>
      <c r="N13" s="436">
        <v>1350</v>
      </c>
      <c r="O13" s="436">
        <v>151774</v>
      </c>
      <c r="P13" s="436">
        <v>0</v>
      </c>
      <c r="Q13" s="436">
        <v>64776</v>
      </c>
      <c r="R13" s="436">
        <v>14066622</v>
      </c>
      <c r="S13" s="476">
        <f t="shared" si="2"/>
        <v>18708320</v>
      </c>
      <c r="T13" s="441">
        <f t="shared" si="0"/>
        <v>0.3831298021470092</v>
      </c>
      <c r="U13" s="463">
        <f t="shared" si="1"/>
        <v>4641698</v>
      </c>
      <c r="V13" s="468"/>
    </row>
    <row r="14" spans="1:22" ht="33" customHeight="1">
      <c r="A14" s="437" t="s">
        <v>43</v>
      </c>
      <c r="B14" s="451" t="s">
        <v>423</v>
      </c>
      <c r="C14" s="436">
        <v>22555329</v>
      </c>
      <c r="D14" s="436">
        <v>3842313</v>
      </c>
      <c r="E14" s="436">
        <v>9375122</v>
      </c>
      <c r="F14" s="436">
        <v>17921</v>
      </c>
      <c r="G14" s="436">
        <v>0</v>
      </c>
      <c r="H14" s="436">
        <v>22537408</v>
      </c>
      <c r="I14" s="436">
        <v>15280636</v>
      </c>
      <c r="J14" s="436">
        <v>2173345</v>
      </c>
      <c r="K14" s="436">
        <v>917961</v>
      </c>
      <c r="L14" s="436">
        <v>27052</v>
      </c>
      <c r="M14" s="436">
        <v>2672610</v>
      </c>
      <c r="N14" s="436">
        <v>0</v>
      </c>
      <c r="O14" s="436">
        <v>151774</v>
      </c>
      <c r="P14" s="436">
        <v>0</v>
      </c>
      <c r="Q14" s="436">
        <v>0</v>
      </c>
      <c r="R14" s="436">
        <v>7256772</v>
      </c>
      <c r="S14" s="476">
        <f t="shared" si="2"/>
        <v>10081156</v>
      </c>
      <c r="T14" s="441">
        <f t="shared" si="0"/>
        <v>0.20407252682414528</v>
      </c>
      <c r="U14" s="463">
        <f t="shared" si="1"/>
        <v>2824384</v>
      </c>
      <c r="V14" s="468"/>
    </row>
    <row r="15" spans="1:22" ht="33" customHeight="1">
      <c r="A15" s="437" t="s">
        <v>44</v>
      </c>
      <c r="B15" s="451" t="s">
        <v>424</v>
      </c>
      <c r="C15" s="436">
        <v>5425418</v>
      </c>
      <c r="D15" s="436">
        <v>2722987</v>
      </c>
      <c r="E15" s="436">
        <v>2702431</v>
      </c>
      <c r="F15" s="436">
        <v>57011</v>
      </c>
      <c r="G15" s="436">
        <v>0</v>
      </c>
      <c r="H15" s="436">
        <v>5368407</v>
      </c>
      <c r="I15" s="436">
        <v>2766954</v>
      </c>
      <c r="J15" s="436">
        <v>1844107</v>
      </c>
      <c r="K15" s="436">
        <v>59764</v>
      </c>
      <c r="L15" s="436">
        <v>0</v>
      </c>
      <c r="M15" s="436">
        <v>863083</v>
      </c>
      <c r="N15" s="436">
        <v>0</v>
      </c>
      <c r="O15" s="436">
        <v>0</v>
      </c>
      <c r="P15" s="436">
        <v>0</v>
      </c>
      <c r="Q15" s="436">
        <v>0</v>
      </c>
      <c r="R15" s="436">
        <v>2601453</v>
      </c>
      <c r="S15" s="476">
        <f t="shared" si="2"/>
        <v>3464536</v>
      </c>
      <c r="T15" s="441">
        <f t="shared" si="0"/>
        <v>0.6880746842918242</v>
      </c>
      <c r="U15" s="463">
        <f t="shared" si="1"/>
        <v>863083</v>
      </c>
      <c r="V15" s="477"/>
    </row>
    <row r="16" spans="1:21" ht="33" customHeight="1">
      <c r="A16" s="437" t="s">
        <v>45</v>
      </c>
      <c r="B16" s="451" t="s">
        <v>425</v>
      </c>
      <c r="C16" s="436">
        <v>216017</v>
      </c>
      <c r="D16" s="436">
        <v>144855</v>
      </c>
      <c r="E16" s="436">
        <v>71162</v>
      </c>
      <c r="F16" s="436">
        <v>4800</v>
      </c>
      <c r="G16" s="436">
        <v>0</v>
      </c>
      <c r="H16" s="436">
        <v>211217</v>
      </c>
      <c r="I16" s="436">
        <v>102107</v>
      </c>
      <c r="J16" s="436">
        <v>74487</v>
      </c>
      <c r="K16" s="436">
        <v>750</v>
      </c>
      <c r="L16" s="436">
        <v>24770</v>
      </c>
      <c r="M16" s="436">
        <v>2100</v>
      </c>
      <c r="N16" s="436">
        <v>0</v>
      </c>
      <c r="O16" s="436">
        <v>0</v>
      </c>
      <c r="P16" s="436">
        <v>0</v>
      </c>
      <c r="Q16" s="436">
        <v>0</v>
      </c>
      <c r="R16" s="436">
        <v>109110</v>
      </c>
      <c r="S16" s="476">
        <f t="shared" si="2"/>
        <v>111210</v>
      </c>
      <c r="T16" s="441">
        <f t="shared" si="0"/>
        <v>0.979433339535977</v>
      </c>
      <c r="U16" s="463">
        <f t="shared" si="1"/>
        <v>2100</v>
      </c>
    </row>
    <row r="17" spans="1:21" ht="33" customHeight="1">
      <c r="A17" s="437" t="s">
        <v>54</v>
      </c>
      <c r="B17" s="451" t="s">
        <v>426</v>
      </c>
      <c r="C17" s="436">
        <v>595955</v>
      </c>
      <c r="D17" s="436">
        <v>327403</v>
      </c>
      <c r="E17" s="436">
        <v>268552</v>
      </c>
      <c r="F17" s="436">
        <v>0</v>
      </c>
      <c r="G17" s="436">
        <v>0</v>
      </c>
      <c r="H17" s="436">
        <v>595955</v>
      </c>
      <c r="I17" s="436">
        <v>399005</v>
      </c>
      <c r="J17" s="436">
        <v>160995</v>
      </c>
      <c r="K17" s="436">
        <v>60152</v>
      </c>
      <c r="L17" s="436">
        <v>0</v>
      </c>
      <c r="M17" s="436">
        <v>176508</v>
      </c>
      <c r="N17" s="436">
        <v>1350</v>
      </c>
      <c r="O17" s="436">
        <v>0</v>
      </c>
      <c r="P17" s="436">
        <v>0</v>
      </c>
      <c r="Q17" s="436">
        <v>0</v>
      </c>
      <c r="R17" s="436">
        <v>196950</v>
      </c>
      <c r="S17" s="476">
        <f t="shared" si="2"/>
        <v>374808</v>
      </c>
      <c r="T17" s="441">
        <f t="shared" si="0"/>
        <v>0.5542461873911354</v>
      </c>
      <c r="U17" s="463">
        <f t="shared" si="1"/>
        <v>177858</v>
      </c>
    </row>
    <row r="18" spans="1:21" ht="33" customHeight="1">
      <c r="A18" s="437" t="s">
        <v>55</v>
      </c>
      <c r="B18" s="451" t="s">
        <v>427</v>
      </c>
      <c r="C18" s="436">
        <v>1233642</v>
      </c>
      <c r="D18" s="436">
        <v>778457</v>
      </c>
      <c r="E18" s="436">
        <v>455185</v>
      </c>
      <c r="F18" s="436">
        <v>150</v>
      </c>
      <c r="G18" s="436">
        <v>0</v>
      </c>
      <c r="H18" s="436">
        <v>1233492</v>
      </c>
      <c r="I18" s="436">
        <v>959076</v>
      </c>
      <c r="J18" s="436">
        <v>884666</v>
      </c>
      <c r="K18" s="436">
        <v>64710</v>
      </c>
      <c r="L18" s="436">
        <v>9700</v>
      </c>
      <c r="M18" s="436">
        <v>0</v>
      </c>
      <c r="N18" s="436">
        <v>0</v>
      </c>
      <c r="O18" s="436">
        <v>0</v>
      </c>
      <c r="P18" s="436">
        <v>0</v>
      </c>
      <c r="Q18" s="436">
        <v>0</v>
      </c>
      <c r="R18" s="436">
        <v>274416</v>
      </c>
      <c r="S18" s="476">
        <f t="shared" si="2"/>
        <v>274416</v>
      </c>
      <c r="T18" s="441">
        <f t="shared" si="0"/>
        <v>1</v>
      </c>
      <c r="U18" s="463">
        <f t="shared" si="1"/>
        <v>0</v>
      </c>
    </row>
    <row r="19" spans="1:21" ht="33" customHeight="1">
      <c r="A19" s="437" t="s">
        <v>56</v>
      </c>
      <c r="B19" s="451" t="s">
        <v>428</v>
      </c>
      <c r="C19" s="436">
        <v>3136159</v>
      </c>
      <c r="D19" s="436">
        <v>2644815</v>
      </c>
      <c r="E19" s="436">
        <v>491344</v>
      </c>
      <c r="F19" s="436">
        <v>35250</v>
      </c>
      <c r="G19" s="436">
        <v>0</v>
      </c>
      <c r="H19" s="436">
        <v>3100909</v>
      </c>
      <c r="I19" s="436">
        <v>762418</v>
      </c>
      <c r="J19" s="436">
        <v>472211</v>
      </c>
      <c r="K19" s="436">
        <v>25917</v>
      </c>
      <c r="L19" s="436">
        <v>113478</v>
      </c>
      <c r="M19" s="436">
        <v>86036</v>
      </c>
      <c r="N19" s="436">
        <v>0</v>
      </c>
      <c r="O19" s="436">
        <v>0</v>
      </c>
      <c r="P19" s="436">
        <v>0</v>
      </c>
      <c r="Q19" s="436">
        <v>64776</v>
      </c>
      <c r="R19" s="436">
        <v>2338491</v>
      </c>
      <c r="S19" s="476">
        <f t="shared" si="2"/>
        <v>2489303</v>
      </c>
      <c r="T19" s="441">
        <f t="shared" si="0"/>
        <v>0.8021924980784819</v>
      </c>
      <c r="U19" s="463">
        <f t="shared" si="1"/>
        <v>150812</v>
      </c>
    </row>
    <row r="20" spans="1:21" ht="33" customHeight="1">
      <c r="A20" s="437" t="s">
        <v>57</v>
      </c>
      <c r="B20" s="451" t="s">
        <v>429</v>
      </c>
      <c r="C20" s="436">
        <v>688631</v>
      </c>
      <c r="D20" s="436">
        <v>110865</v>
      </c>
      <c r="E20" s="436">
        <v>577766</v>
      </c>
      <c r="F20" s="436">
        <v>21928</v>
      </c>
      <c r="G20" s="436">
        <v>0</v>
      </c>
      <c r="H20" s="436">
        <v>666703</v>
      </c>
      <c r="I20" s="436">
        <v>364051</v>
      </c>
      <c r="J20" s="436">
        <v>291672</v>
      </c>
      <c r="K20" s="436">
        <v>32379</v>
      </c>
      <c r="L20" s="436">
        <v>0</v>
      </c>
      <c r="M20" s="436">
        <v>40000</v>
      </c>
      <c r="N20" s="436">
        <v>0</v>
      </c>
      <c r="O20" s="436">
        <v>0</v>
      </c>
      <c r="P20" s="436">
        <v>0</v>
      </c>
      <c r="Q20" s="436">
        <v>0</v>
      </c>
      <c r="R20" s="436">
        <v>302652</v>
      </c>
      <c r="S20" s="476">
        <f t="shared" si="2"/>
        <v>342652</v>
      </c>
      <c r="T20" s="441">
        <f t="shared" si="0"/>
        <v>0.8901252846441845</v>
      </c>
      <c r="U20" s="463">
        <f t="shared" si="1"/>
        <v>40000</v>
      </c>
    </row>
    <row r="21" spans="1:21" ht="33" customHeight="1">
      <c r="A21" s="437" t="s">
        <v>58</v>
      </c>
      <c r="B21" s="451" t="s">
        <v>431</v>
      </c>
      <c r="C21" s="436">
        <v>782908</v>
      </c>
      <c r="D21" s="436">
        <v>344817</v>
      </c>
      <c r="E21" s="436">
        <v>438091</v>
      </c>
      <c r="F21" s="436">
        <v>885</v>
      </c>
      <c r="G21" s="436">
        <v>0</v>
      </c>
      <c r="H21" s="436">
        <v>782023</v>
      </c>
      <c r="I21" s="436">
        <v>623378</v>
      </c>
      <c r="J21" s="436">
        <v>419667</v>
      </c>
      <c r="K21" s="436">
        <v>11796</v>
      </c>
      <c r="L21" s="436">
        <v>0</v>
      </c>
      <c r="M21" s="436">
        <v>191915</v>
      </c>
      <c r="N21" s="436">
        <v>0</v>
      </c>
      <c r="O21" s="436">
        <v>0</v>
      </c>
      <c r="P21" s="436">
        <v>0</v>
      </c>
      <c r="Q21" s="436">
        <v>0</v>
      </c>
      <c r="R21" s="436">
        <v>158645</v>
      </c>
      <c r="S21" s="476">
        <f t="shared" si="2"/>
        <v>350560</v>
      </c>
      <c r="T21" s="441">
        <f t="shared" si="0"/>
        <v>0.6921370340307165</v>
      </c>
      <c r="U21" s="463">
        <f t="shared" si="1"/>
        <v>191915</v>
      </c>
    </row>
    <row r="22" spans="1:21" ht="33" customHeight="1">
      <c r="A22" s="437" t="s">
        <v>59</v>
      </c>
      <c r="B22" s="451" t="s">
        <v>432</v>
      </c>
      <c r="C22" s="436">
        <v>305444</v>
      </c>
      <c r="D22" s="436">
        <v>164043</v>
      </c>
      <c r="E22" s="436">
        <v>141401</v>
      </c>
      <c r="F22" s="436">
        <v>0</v>
      </c>
      <c r="G22" s="436">
        <v>0</v>
      </c>
      <c r="H22" s="436">
        <v>305444</v>
      </c>
      <c r="I22" s="436">
        <v>150721</v>
      </c>
      <c r="J22" s="436">
        <v>106244</v>
      </c>
      <c r="K22" s="436">
        <v>12860</v>
      </c>
      <c r="L22" s="436">
        <v>13070</v>
      </c>
      <c r="M22" s="436">
        <v>18547</v>
      </c>
      <c r="N22" s="436">
        <v>0</v>
      </c>
      <c r="O22" s="436">
        <v>0</v>
      </c>
      <c r="P22" s="436">
        <v>0</v>
      </c>
      <c r="Q22" s="436">
        <v>0</v>
      </c>
      <c r="R22" s="436">
        <v>154723</v>
      </c>
      <c r="S22" s="476">
        <f t="shared" si="2"/>
        <v>173270</v>
      </c>
      <c r="T22" s="441">
        <f t="shared" si="0"/>
        <v>0.8769448185720636</v>
      </c>
      <c r="U22" s="463">
        <f t="shared" si="1"/>
        <v>18547</v>
      </c>
    </row>
    <row r="23" spans="1:21" ht="33" customHeight="1">
      <c r="A23" s="437" t="s">
        <v>79</v>
      </c>
      <c r="B23" s="451" t="s">
        <v>433</v>
      </c>
      <c r="C23" s="436">
        <v>600770</v>
      </c>
      <c r="D23" s="436">
        <v>219986</v>
      </c>
      <c r="E23" s="436">
        <v>380784</v>
      </c>
      <c r="F23" s="436">
        <v>0</v>
      </c>
      <c r="G23" s="436">
        <v>0</v>
      </c>
      <c r="H23" s="436">
        <v>600770</v>
      </c>
      <c r="I23" s="436">
        <v>239560</v>
      </c>
      <c r="J23" s="436">
        <v>144890</v>
      </c>
      <c r="K23" s="436">
        <v>58097</v>
      </c>
      <c r="L23" s="436">
        <v>3258</v>
      </c>
      <c r="M23" s="436">
        <v>33315</v>
      </c>
      <c r="N23" s="436">
        <v>0</v>
      </c>
      <c r="O23" s="436">
        <v>0</v>
      </c>
      <c r="P23" s="436">
        <v>0</v>
      </c>
      <c r="Q23" s="436">
        <v>0</v>
      </c>
      <c r="R23" s="436">
        <v>361210</v>
      </c>
      <c r="S23" s="476">
        <f t="shared" si="2"/>
        <v>394525</v>
      </c>
      <c r="T23" s="441">
        <f t="shared" si="0"/>
        <v>0.8609325429954917</v>
      </c>
      <c r="U23" s="463">
        <f t="shared" si="1"/>
        <v>33315</v>
      </c>
    </row>
    <row r="24" spans="1:21" ht="33" customHeight="1">
      <c r="A24" s="437" t="s">
        <v>80</v>
      </c>
      <c r="B24" s="451" t="s">
        <v>434</v>
      </c>
      <c r="C24" s="436">
        <v>878456</v>
      </c>
      <c r="D24" s="436">
        <v>336812</v>
      </c>
      <c r="E24" s="436">
        <v>541644</v>
      </c>
      <c r="F24" s="436">
        <v>32831</v>
      </c>
      <c r="G24" s="436">
        <v>0</v>
      </c>
      <c r="H24" s="436">
        <v>845625</v>
      </c>
      <c r="I24" s="436">
        <v>729880</v>
      </c>
      <c r="J24" s="436">
        <v>409530</v>
      </c>
      <c r="K24" s="436">
        <v>1000</v>
      </c>
      <c r="L24" s="436">
        <v>0</v>
      </c>
      <c r="M24" s="436">
        <v>319350</v>
      </c>
      <c r="N24" s="436">
        <v>0</v>
      </c>
      <c r="O24" s="436">
        <v>0</v>
      </c>
      <c r="P24" s="436">
        <v>0</v>
      </c>
      <c r="Q24" s="436">
        <v>0</v>
      </c>
      <c r="R24" s="436">
        <v>115745</v>
      </c>
      <c r="S24" s="476">
        <f t="shared" si="2"/>
        <v>435095</v>
      </c>
      <c r="T24" s="441">
        <f t="shared" si="0"/>
        <v>0.5624623225735738</v>
      </c>
      <c r="U24" s="463">
        <f t="shared" si="1"/>
        <v>319350</v>
      </c>
    </row>
    <row r="25" spans="1:21" ht="33" customHeight="1">
      <c r="A25" s="438">
        <v>12</v>
      </c>
      <c r="B25" s="451" t="s">
        <v>435</v>
      </c>
      <c r="C25" s="436">
        <v>341500</v>
      </c>
      <c r="D25" s="436">
        <v>97811</v>
      </c>
      <c r="E25" s="436">
        <v>243689</v>
      </c>
      <c r="F25" s="436">
        <v>5800</v>
      </c>
      <c r="G25" s="436">
        <v>0</v>
      </c>
      <c r="H25" s="436">
        <v>335700</v>
      </c>
      <c r="I25" s="436">
        <v>194147</v>
      </c>
      <c r="J25" s="436">
        <v>194147</v>
      </c>
      <c r="K25" s="436">
        <v>0</v>
      </c>
      <c r="L25" s="436">
        <v>0</v>
      </c>
      <c r="M25" s="436">
        <v>0</v>
      </c>
      <c r="N25" s="436">
        <v>0</v>
      </c>
      <c r="O25" s="436">
        <v>0</v>
      </c>
      <c r="P25" s="436">
        <v>0</v>
      </c>
      <c r="Q25" s="436">
        <v>0</v>
      </c>
      <c r="R25" s="436">
        <v>141553</v>
      </c>
      <c r="S25" s="476">
        <f t="shared" si="2"/>
        <v>141553</v>
      </c>
      <c r="T25" s="441">
        <f t="shared" si="0"/>
        <v>1</v>
      </c>
      <c r="U25" s="463">
        <f t="shared" si="1"/>
        <v>0</v>
      </c>
    </row>
    <row r="26" spans="1:21" ht="33" customHeight="1">
      <c r="A26" s="437" t="s">
        <v>82</v>
      </c>
      <c r="B26" s="451" t="s">
        <v>436</v>
      </c>
      <c r="C26" s="436">
        <v>152798</v>
      </c>
      <c r="D26" s="436">
        <v>37140</v>
      </c>
      <c r="E26" s="436">
        <v>115658</v>
      </c>
      <c r="F26" s="436">
        <v>7700</v>
      </c>
      <c r="G26" s="436">
        <v>0</v>
      </c>
      <c r="H26" s="436">
        <v>145098</v>
      </c>
      <c r="I26" s="436">
        <v>90196</v>
      </c>
      <c r="J26" s="436">
        <v>66962</v>
      </c>
      <c r="K26" s="436">
        <v>2900</v>
      </c>
      <c r="L26" s="436">
        <v>0</v>
      </c>
      <c r="M26" s="436">
        <v>20334</v>
      </c>
      <c r="N26" s="436">
        <v>0</v>
      </c>
      <c r="O26" s="436">
        <v>0</v>
      </c>
      <c r="P26" s="436">
        <v>0</v>
      </c>
      <c r="Q26" s="436">
        <v>0</v>
      </c>
      <c r="R26" s="436">
        <v>54902</v>
      </c>
      <c r="S26" s="476">
        <f t="shared" si="2"/>
        <v>75236</v>
      </c>
      <c r="T26" s="441">
        <f t="shared" si="0"/>
        <v>0.7745576300501131</v>
      </c>
      <c r="U26" s="463">
        <f t="shared" si="1"/>
        <v>20334</v>
      </c>
    </row>
    <row r="27" spans="1:20" s="400" customFormat="1" ht="36" customHeight="1">
      <c r="A27" s="449"/>
      <c r="B27" s="449"/>
      <c r="C27" s="449"/>
      <c r="D27" s="449"/>
      <c r="E27" s="449"/>
      <c r="F27" s="478"/>
      <c r="G27" s="398"/>
      <c r="H27" s="398"/>
      <c r="I27" s="398"/>
      <c r="J27" s="398"/>
      <c r="K27" s="398"/>
      <c r="L27" s="398"/>
      <c r="M27" s="833" t="str">
        <f>'[8]Thong tin'!B8</f>
        <v>Cao Bằng, ngày  05  tháng 10 năm 2016</v>
      </c>
      <c r="N27" s="833"/>
      <c r="O27" s="833"/>
      <c r="P27" s="833"/>
      <c r="Q27" s="833"/>
      <c r="R27" s="833"/>
      <c r="T27" s="447"/>
    </row>
    <row r="28" spans="1:20" s="415" customFormat="1" ht="28.5" customHeight="1">
      <c r="A28" s="402"/>
      <c r="B28" s="820" t="s">
        <v>4</v>
      </c>
      <c r="C28" s="820"/>
      <c r="D28" s="820"/>
      <c r="E28" s="820"/>
      <c r="F28" s="820"/>
      <c r="G28" s="395"/>
      <c r="H28" s="395"/>
      <c r="I28" s="395"/>
      <c r="J28" s="395"/>
      <c r="K28" s="395"/>
      <c r="L28" s="395"/>
      <c r="M28" s="819" t="str">
        <f>'[8]Thong tin'!B7</f>
        <v>PHÓ CỤC TRƯỞNG</v>
      </c>
      <c r="N28" s="819"/>
      <c r="O28" s="819"/>
      <c r="P28" s="819"/>
      <c r="Q28" s="819"/>
      <c r="R28" s="819"/>
      <c r="T28" s="448"/>
    </row>
    <row r="29" spans="1:22" ht="20.25" customHeight="1">
      <c r="A29" s="393"/>
      <c r="B29" s="818"/>
      <c r="C29" s="818"/>
      <c r="D29" s="818"/>
      <c r="E29" s="394"/>
      <c r="F29" s="394"/>
      <c r="G29" s="394"/>
      <c r="H29" s="394"/>
      <c r="I29" s="394"/>
      <c r="J29" s="394"/>
      <c r="K29" s="394"/>
      <c r="L29" s="394"/>
      <c r="M29" s="816"/>
      <c r="N29" s="816"/>
      <c r="O29" s="816"/>
      <c r="P29" s="816"/>
      <c r="Q29" s="816"/>
      <c r="R29" s="816"/>
      <c r="T29" s="469"/>
      <c r="V29" s="468"/>
    </row>
    <row r="30" spans="1:22" ht="20.25" customHeight="1">
      <c r="A30" s="393"/>
      <c r="B30" s="393"/>
      <c r="C30" s="393"/>
      <c r="D30" s="394"/>
      <c r="E30" s="394"/>
      <c r="F30" s="394"/>
      <c r="G30" s="394"/>
      <c r="H30" s="394"/>
      <c r="I30" s="394"/>
      <c r="J30" s="394"/>
      <c r="K30" s="394"/>
      <c r="L30" s="394"/>
      <c r="M30" s="394"/>
      <c r="N30" s="394"/>
      <c r="O30" s="394"/>
      <c r="P30" s="394"/>
      <c r="Q30" s="393"/>
      <c r="R30" s="445"/>
      <c r="T30" s="469"/>
      <c r="V30" s="468"/>
    </row>
    <row r="31" spans="1:22" ht="20.25" customHeight="1">
      <c r="A31" s="469"/>
      <c r="B31" s="844"/>
      <c r="C31" s="844"/>
      <c r="D31" s="844"/>
      <c r="E31" s="479"/>
      <c r="F31" s="479"/>
      <c r="G31" s="479"/>
      <c r="H31" s="479"/>
      <c r="I31" s="479"/>
      <c r="J31" s="479"/>
      <c r="K31" s="479"/>
      <c r="L31" s="479"/>
      <c r="M31" s="479"/>
      <c r="N31" s="479"/>
      <c r="O31" s="845" t="s">
        <v>275</v>
      </c>
      <c r="P31" s="844"/>
      <c r="Q31" s="844"/>
      <c r="R31" s="445"/>
      <c r="T31" s="469"/>
      <c r="V31" s="468"/>
    </row>
    <row r="32" spans="1:22" ht="20.25" customHeight="1">
      <c r="A32" s="417"/>
      <c r="B32" s="469"/>
      <c r="C32" s="469"/>
      <c r="D32" s="479"/>
      <c r="E32" s="479"/>
      <c r="F32" s="479"/>
      <c r="G32" s="479"/>
      <c r="H32" s="479"/>
      <c r="I32" s="479"/>
      <c r="J32" s="479"/>
      <c r="K32" s="479"/>
      <c r="L32" s="479"/>
      <c r="M32" s="479"/>
      <c r="N32" s="479"/>
      <c r="O32" s="479"/>
      <c r="P32" s="479"/>
      <c r="Q32" s="469"/>
      <c r="R32" s="445"/>
      <c r="T32" s="469"/>
      <c r="V32" s="468"/>
    </row>
    <row r="33" spans="1:22" ht="20.25" customHeight="1">
      <c r="A33" s="469"/>
      <c r="B33" s="391"/>
      <c r="C33" s="391"/>
      <c r="D33" s="391"/>
      <c r="E33" s="391"/>
      <c r="F33" s="391"/>
      <c r="G33" s="391"/>
      <c r="H33" s="391"/>
      <c r="I33" s="391"/>
      <c r="J33" s="391"/>
      <c r="K33" s="391"/>
      <c r="L33" s="391"/>
      <c r="M33" s="391"/>
      <c r="N33" s="391"/>
      <c r="O33" s="479"/>
      <c r="P33" s="479"/>
      <c r="Q33" s="469"/>
      <c r="R33" s="445"/>
      <c r="T33" s="469"/>
      <c r="V33" s="468"/>
    </row>
    <row r="34" spans="1:22" ht="20.25" customHeight="1">
      <c r="A34" s="419"/>
      <c r="B34" s="419"/>
      <c r="C34" s="419"/>
      <c r="D34" s="419"/>
      <c r="E34" s="419"/>
      <c r="F34" s="419"/>
      <c r="G34" s="419"/>
      <c r="H34" s="419"/>
      <c r="I34" s="419"/>
      <c r="J34" s="419"/>
      <c r="K34" s="419"/>
      <c r="L34" s="419"/>
      <c r="M34" s="419"/>
      <c r="N34" s="419"/>
      <c r="O34" s="419"/>
      <c r="P34" s="469"/>
      <c r="Q34" s="469"/>
      <c r="R34" s="445"/>
      <c r="T34" s="469"/>
      <c r="V34" s="468"/>
    </row>
    <row r="35" spans="1:22" ht="18.75">
      <c r="A35" s="469"/>
      <c r="B35" s="825" t="str">
        <f>'[8]Thong tin'!B5</f>
        <v>Đinh Ba Duy</v>
      </c>
      <c r="C35" s="825"/>
      <c r="D35" s="825"/>
      <c r="E35" s="825"/>
      <c r="F35" s="825"/>
      <c r="G35" s="469"/>
      <c r="H35" s="469"/>
      <c r="I35" s="469"/>
      <c r="J35" s="469"/>
      <c r="K35" s="469"/>
      <c r="L35" s="469"/>
      <c r="M35" s="825" t="str">
        <f>'[8]Thong tin'!B6</f>
        <v>Nông Tiến Dũng</v>
      </c>
      <c r="N35" s="825"/>
      <c r="O35" s="825"/>
      <c r="P35" s="825"/>
      <c r="Q35" s="825"/>
      <c r="R35" s="825"/>
      <c r="T35" s="469"/>
      <c r="V35" s="468"/>
    </row>
    <row r="36" spans="2:22" ht="18.75">
      <c r="B36" s="834"/>
      <c r="C36" s="834"/>
      <c r="D36" s="834"/>
      <c r="E36" s="834"/>
      <c r="N36" s="834"/>
      <c r="O36" s="834"/>
      <c r="P36" s="834"/>
      <c r="Q36" s="834"/>
      <c r="R36" s="835"/>
      <c r="T36" s="469"/>
      <c r="V36" s="468"/>
    </row>
  </sheetData>
  <sheetProtection formatCells="0" formatColumns="0" formatRows="0"/>
  <mergeCells count="38">
    <mergeCell ref="U6:U9"/>
    <mergeCell ref="B31:D31"/>
    <mergeCell ref="O31:Q31"/>
    <mergeCell ref="B35:F35"/>
    <mergeCell ref="M35:R35"/>
    <mergeCell ref="T6:T9"/>
    <mergeCell ref="C7:C9"/>
    <mergeCell ref="D7:E7"/>
    <mergeCell ref="H7:H9"/>
    <mergeCell ref="I7:Q7"/>
    <mergeCell ref="B36:E36"/>
    <mergeCell ref="N36:R36"/>
    <mergeCell ref="A10:B10"/>
    <mergeCell ref="A11:B11"/>
    <mergeCell ref="M27:R27"/>
    <mergeCell ref="B28:F28"/>
    <mergeCell ref="M28:R28"/>
    <mergeCell ref="B29:D29"/>
    <mergeCell ref="M29:R29"/>
    <mergeCell ref="F6:F9"/>
    <mergeCell ref="G6:G9"/>
    <mergeCell ref="S6:S9"/>
    <mergeCell ref="D8:D9"/>
    <mergeCell ref="E8:E9"/>
    <mergeCell ref="I8:I9"/>
    <mergeCell ref="J8:Q8"/>
    <mergeCell ref="R7:R9"/>
    <mergeCell ref="H6:R6"/>
    <mergeCell ref="Q4:T4"/>
    <mergeCell ref="Q5:T5"/>
    <mergeCell ref="A6:B9"/>
    <mergeCell ref="E1:P1"/>
    <mergeCell ref="A2:D2"/>
    <mergeCell ref="E2:P2"/>
    <mergeCell ref="Q2:T2"/>
    <mergeCell ref="A3:D3"/>
    <mergeCell ref="E3:P3"/>
    <mergeCell ref="C6:E6"/>
  </mergeCells>
  <conditionalFormatting sqref="C12:C26">
    <cfRule type="cellIs" priority="1" dxfId="7" operator="equal" stopIfTrue="1">
      <formula>"SAI"</formula>
    </cfRule>
    <cfRule type="expression" priority="2" dxfId="0" stopIfTrue="1">
      <formula>"Red"</formula>
    </cfRule>
    <cfRule type="expression" priority="3" dxfId="7" stopIfTrue="1">
      <formula>ISERROR(C12)</formula>
    </cfRule>
  </conditionalFormatting>
  <printOptions/>
  <pageMargins left="0.24" right="0" top="0" bottom="0" header="0.511811023622047" footer="0.275590551181102"/>
  <pageSetup horizontalDpi="600" verticalDpi="600" orientation="landscape" paperSize="9" scale="75" r:id="rId2"/>
  <headerFooter alignWithMargins="0">
    <oddFooter>&amp;CPage &amp;P</oddFooter>
  </headerFooter>
  <drawing r:id="rId1"/>
</worksheet>
</file>

<file path=xl/worksheets/sheet16.xml><?xml version="1.0" encoding="utf-8"?>
<worksheet xmlns="http://schemas.openxmlformats.org/spreadsheetml/2006/main" xmlns:r="http://schemas.openxmlformats.org/officeDocument/2006/relationships">
  <sheetPr>
    <tabColor indexed="19"/>
  </sheetPr>
  <dimension ref="A1:T37"/>
  <sheetViews>
    <sheetView showZeros="0" zoomScale="85" zoomScaleNormal="85" zoomScaleSheetLayoutView="85" zoomScalePageLayoutView="0" workbookViewId="0" topLeftCell="C7">
      <selection activeCell="T15" sqref="T15"/>
    </sheetView>
  </sheetViews>
  <sheetFormatPr defaultColWidth="9.00390625" defaultRowHeight="15.75"/>
  <cols>
    <col min="1" max="1" width="3.50390625" style="387" customWidth="1"/>
    <col min="2" max="2" width="19.625" style="387" customWidth="1"/>
    <col min="3" max="3" width="7.875" style="387" customWidth="1"/>
    <col min="4" max="18" width="7.375" style="387" customWidth="1"/>
    <col min="19" max="19" width="7.625" style="387" customWidth="1"/>
    <col min="20" max="16384" width="9.00390625" style="387" customWidth="1"/>
  </cols>
  <sheetData>
    <row r="1" spans="1:19" ht="20.25" customHeight="1">
      <c r="A1" s="405" t="s">
        <v>27</v>
      </c>
      <c r="B1" s="405"/>
      <c r="C1" s="405"/>
      <c r="D1" s="406"/>
      <c r="E1" s="810" t="s">
        <v>62</v>
      </c>
      <c r="F1" s="810"/>
      <c r="G1" s="810"/>
      <c r="H1" s="810"/>
      <c r="I1" s="810"/>
      <c r="J1" s="810"/>
      <c r="K1" s="810"/>
      <c r="L1" s="810"/>
      <c r="M1" s="810"/>
      <c r="N1" s="810"/>
      <c r="O1" s="810"/>
      <c r="P1" s="407" t="s">
        <v>413</v>
      </c>
      <c r="Q1" s="407"/>
      <c r="R1" s="407"/>
      <c r="S1" s="407"/>
    </row>
    <row r="2" spans="1:19" ht="17.25" customHeight="1">
      <c r="A2" s="809" t="s">
        <v>226</v>
      </c>
      <c r="B2" s="809"/>
      <c r="C2" s="809"/>
      <c r="D2" s="809"/>
      <c r="E2" s="811" t="s">
        <v>34</v>
      </c>
      <c r="F2" s="811"/>
      <c r="G2" s="811"/>
      <c r="H2" s="811"/>
      <c r="I2" s="811"/>
      <c r="J2" s="811"/>
      <c r="K2" s="811"/>
      <c r="L2" s="811"/>
      <c r="M2" s="811"/>
      <c r="N2" s="811"/>
      <c r="O2" s="811"/>
      <c r="P2" s="822" t="str">
        <f>'[8]Thong tin'!B4</f>
        <v>CTHADS tỉnh Cao Bằng</v>
      </c>
      <c r="Q2" s="822"/>
      <c r="R2" s="822"/>
      <c r="S2" s="822"/>
    </row>
    <row r="3" spans="1:19" ht="19.5" customHeight="1">
      <c r="A3" s="809" t="s">
        <v>227</v>
      </c>
      <c r="B3" s="809"/>
      <c r="C3" s="809"/>
      <c r="D3" s="809"/>
      <c r="E3" s="812" t="str">
        <f>'[8]Thong tin'!B3</f>
        <v>12 tháng / năm 2016</v>
      </c>
      <c r="F3" s="812"/>
      <c r="G3" s="812"/>
      <c r="H3" s="812"/>
      <c r="I3" s="812"/>
      <c r="J3" s="812"/>
      <c r="K3" s="812"/>
      <c r="L3" s="812"/>
      <c r="M3" s="812"/>
      <c r="N3" s="812"/>
      <c r="O3" s="812"/>
      <c r="P3" s="407" t="s">
        <v>414</v>
      </c>
      <c r="Q3" s="405"/>
      <c r="R3" s="407"/>
      <c r="S3" s="407"/>
    </row>
    <row r="4" spans="1:19" ht="14.25" customHeight="1">
      <c r="A4" s="408" t="s">
        <v>105</v>
      </c>
      <c r="B4" s="405"/>
      <c r="C4" s="405"/>
      <c r="D4" s="405"/>
      <c r="E4" s="405"/>
      <c r="F4" s="405"/>
      <c r="G4" s="405"/>
      <c r="H4" s="405"/>
      <c r="I4" s="405"/>
      <c r="J4" s="405"/>
      <c r="K4" s="405"/>
      <c r="L4" s="405"/>
      <c r="M4" s="405"/>
      <c r="N4" s="409"/>
      <c r="O4" s="409"/>
      <c r="P4" s="824" t="s">
        <v>289</v>
      </c>
      <c r="Q4" s="824"/>
      <c r="R4" s="824"/>
      <c r="S4" s="824"/>
    </row>
    <row r="5" spans="1:19" ht="21.75" customHeight="1">
      <c r="A5" s="406"/>
      <c r="B5" s="410"/>
      <c r="C5" s="410"/>
      <c r="D5" s="406"/>
      <c r="E5" s="406"/>
      <c r="F5" s="406"/>
      <c r="G5" s="406"/>
      <c r="H5" s="406"/>
      <c r="I5" s="406"/>
      <c r="J5" s="406"/>
      <c r="K5" s="406"/>
      <c r="L5" s="406"/>
      <c r="M5" s="406"/>
      <c r="N5" s="406"/>
      <c r="O5" s="406"/>
      <c r="P5" s="406"/>
      <c r="Q5" s="411" t="s">
        <v>225</v>
      </c>
      <c r="R5" s="412"/>
      <c r="S5" s="412"/>
    </row>
    <row r="6" spans="1:20" s="388" customFormat="1" ht="19.5" customHeight="1">
      <c r="A6" s="832" t="s">
        <v>53</v>
      </c>
      <c r="B6" s="832"/>
      <c r="C6" s="802" t="s">
        <v>106</v>
      </c>
      <c r="D6" s="802"/>
      <c r="E6" s="802"/>
      <c r="F6" s="802" t="s">
        <v>97</v>
      </c>
      <c r="G6" s="802" t="s">
        <v>107</v>
      </c>
      <c r="H6" s="813" t="s">
        <v>98</v>
      </c>
      <c r="I6" s="813"/>
      <c r="J6" s="813"/>
      <c r="K6" s="813"/>
      <c r="L6" s="813"/>
      <c r="M6" s="813"/>
      <c r="N6" s="813"/>
      <c r="O6" s="813"/>
      <c r="P6" s="813"/>
      <c r="Q6" s="813"/>
      <c r="R6" s="802" t="s">
        <v>231</v>
      </c>
      <c r="S6" s="823" t="s">
        <v>416</v>
      </c>
      <c r="T6" s="830" t="s">
        <v>445</v>
      </c>
    </row>
    <row r="7" spans="1:20" s="442" customFormat="1" ht="27" customHeight="1">
      <c r="A7" s="832"/>
      <c r="B7" s="832"/>
      <c r="C7" s="802" t="s">
        <v>42</v>
      </c>
      <c r="D7" s="802" t="s">
        <v>7</v>
      </c>
      <c r="E7" s="802"/>
      <c r="F7" s="802"/>
      <c r="G7" s="802"/>
      <c r="H7" s="802" t="s">
        <v>98</v>
      </c>
      <c r="I7" s="802" t="s">
        <v>99</v>
      </c>
      <c r="J7" s="802"/>
      <c r="K7" s="802"/>
      <c r="L7" s="802"/>
      <c r="M7" s="802"/>
      <c r="N7" s="802"/>
      <c r="O7" s="802"/>
      <c r="P7" s="802"/>
      <c r="Q7" s="802" t="s">
        <v>103</v>
      </c>
      <c r="R7" s="802"/>
      <c r="S7" s="823"/>
      <c r="T7" s="830"/>
    </row>
    <row r="8" spans="1:20" s="388" customFormat="1" ht="21.75" customHeight="1">
      <c r="A8" s="832"/>
      <c r="B8" s="832"/>
      <c r="C8" s="802"/>
      <c r="D8" s="802" t="s">
        <v>109</v>
      </c>
      <c r="E8" s="802" t="s">
        <v>110</v>
      </c>
      <c r="F8" s="802"/>
      <c r="G8" s="802"/>
      <c r="H8" s="802"/>
      <c r="I8" s="802" t="s">
        <v>415</v>
      </c>
      <c r="J8" s="802" t="s">
        <v>7</v>
      </c>
      <c r="K8" s="802"/>
      <c r="L8" s="802"/>
      <c r="M8" s="802"/>
      <c r="N8" s="802"/>
      <c r="O8" s="802"/>
      <c r="P8" s="802"/>
      <c r="Q8" s="802"/>
      <c r="R8" s="802"/>
      <c r="S8" s="823"/>
      <c r="T8" s="830"/>
    </row>
    <row r="9" spans="1:20" s="388" customFormat="1" ht="84" customHeight="1">
      <c r="A9" s="832"/>
      <c r="B9" s="832"/>
      <c r="C9" s="802"/>
      <c r="D9" s="802"/>
      <c r="E9" s="802"/>
      <c r="F9" s="802"/>
      <c r="G9" s="802"/>
      <c r="H9" s="802"/>
      <c r="I9" s="802"/>
      <c r="J9" s="439" t="s">
        <v>111</v>
      </c>
      <c r="K9" s="439" t="s">
        <v>112</v>
      </c>
      <c r="L9" s="439" t="s">
        <v>100</v>
      </c>
      <c r="M9" s="439" t="s">
        <v>113</v>
      </c>
      <c r="N9" s="439" t="s">
        <v>101</v>
      </c>
      <c r="O9" s="439" t="s">
        <v>232</v>
      </c>
      <c r="P9" s="439" t="s">
        <v>102</v>
      </c>
      <c r="Q9" s="802"/>
      <c r="R9" s="802"/>
      <c r="S9" s="823"/>
      <c r="T9" s="830"/>
    </row>
    <row r="10" spans="1:20" ht="22.5" customHeight="1">
      <c r="A10" s="826" t="s">
        <v>6</v>
      </c>
      <c r="B10" s="827"/>
      <c r="C10" s="378">
        <v>1</v>
      </c>
      <c r="D10" s="378">
        <v>2</v>
      </c>
      <c r="E10" s="378">
        <v>3</v>
      </c>
      <c r="F10" s="378">
        <v>4</v>
      </c>
      <c r="G10" s="378">
        <v>5</v>
      </c>
      <c r="H10" s="378">
        <v>6</v>
      </c>
      <c r="I10" s="378">
        <v>7</v>
      </c>
      <c r="J10" s="378">
        <v>8</v>
      </c>
      <c r="K10" s="378">
        <v>9</v>
      </c>
      <c r="L10" s="378">
        <v>10</v>
      </c>
      <c r="M10" s="378">
        <v>11</v>
      </c>
      <c r="N10" s="378">
        <v>12</v>
      </c>
      <c r="O10" s="378">
        <v>13</v>
      </c>
      <c r="P10" s="378">
        <v>14</v>
      </c>
      <c r="Q10" s="378">
        <v>15</v>
      </c>
      <c r="R10" s="378">
        <v>16</v>
      </c>
      <c r="S10" s="455">
        <v>17</v>
      </c>
      <c r="T10" s="452"/>
    </row>
    <row r="11" spans="1:20" ht="25.5" customHeight="1">
      <c r="A11" s="831" t="s">
        <v>30</v>
      </c>
      <c r="B11" s="802"/>
      <c r="C11" s="480">
        <v>2000</v>
      </c>
      <c r="D11" s="480">
        <v>523</v>
      </c>
      <c r="E11" s="480">
        <v>1477</v>
      </c>
      <c r="F11" s="480">
        <v>26</v>
      </c>
      <c r="G11" s="480">
        <v>0</v>
      </c>
      <c r="H11" s="480">
        <v>1974</v>
      </c>
      <c r="I11" s="480">
        <v>1616</v>
      </c>
      <c r="J11" s="480">
        <v>1376</v>
      </c>
      <c r="K11" s="480">
        <v>65</v>
      </c>
      <c r="L11" s="480">
        <v>162</v>
      </c>
      <c r="M11" s="480">
        <v>4</v>
      </c>
      <c r="N11" s="480">
        <v>2</v>
      </c>
      <c r="O11" s="480">
        <v>0</v>
      </c>
      <c r="P11" s="480">
        <v>7</v>
      </c>
      <c r="Q11" s="480">
        <v>358</v>
      </c>
      <c r="R11" s="480">
        <v>533</v>
      </c>
      <c r="S11" s="456">
        <f aca="true" t="shared" si="0" ref="S11:S26">(J11+K11)/I11</f>
        <v>0.8917079207920792</v>
      </c>
      <c r="T11" s="454">
        <f aca="true" t="shared" si="1" ref="T11:T26">L11+M11+N11+O11+P11</f>
        <v>175</v>
      </c>
    </row>
    <row r="12" spans="1:20" ht="25.5" customHeight="1">
      <c r="A12" s="429" t="s">
        <v>43</v>
      </c>
      <c r="B12" s="430" t="s">
        <v>76</v>
      </c>
      <c r="C12" s="480">
        <v>166</v>
      </c>
      <c r="D12" s="480">
        <v>52</v>
      </c>
      <c r="E12" s="480">
        <v>114</v>
      </c>
      <c r="F12" s="480">
        <v>4</v>
      </c>
      <c r="G12" s="480">
        <v>0</v>
      </c>
      <c r="H12" s="480">
        <v>162</v>
      </c>
      <c r="I12" s="480">
        <v>134</v>
      </c>
      <c r="J12" s="480">
        <v>109</v>
      </c>
      <c r="K12" s="480">
        <v>3</v>
      </c>
      <c r="L12" s="480">
        <v>19</v>
      </c>
      <c r="M12" s="480">
        <v>2</v>
      </c>
      <c r="N12" s="480">
        <v>0</v>
      </c>
      <c r="O12" s="480">
        <v>0</v>
      </c>
      <c r="P12" s="480">
        <v>1</v>
      </c>
      <c r="Q12" s="480">
        <v>28</v>
      </c>
      <c r="R12" s="480">
        <v>50</v>
      </c>
      <c r="S12" s="456">
        <f t="shared" si="0"/>
        <v>0.835820895522388</v>
      </c>
      <c r="T12" s="454">
        <f t="shared" si="1"/>
        <v>22</v>
      </c>
    </row>
    <row r="13" spans="1:20" ht="25.5" customHeight="1">
      <c r="A13" s="429" t="s">
        <v>1</v>
      </c>
      <c r="B13" s="430" t="s">
        <v>422</v>
      </c>
      <c r="C13" s="480">
        <v>1834</v>
      </c>
      <c r="D13" s="480">
        <v>471</v>
      </c>
      <c r="E13" s="480">
        <v>1363</v>
      </c>
      <c r="F13" s="480">
        <v>22</v>
      </c>
      <c r="G13" s="480">
        <v>0</v>
      </c>
      <c r="H13" s="480">
        <v>1812</v>
      </c>
      <c r="I13" s="480">
        <v>1482</v>
      </c>
      <c r="J13" s="480">
        <v>1267</v>
      </c>
      <c r="K13" s="480">
        <v>62</v>
      </c>
      <c r="L13" s="480">
        <v>143</v>
      </c>
      <c r="M13" s="480">
        <v>2</v>
      </c>
      <c r="N13" s="480">
        <v>2</v>
      </c>
      <c r="O13" s="480">
        <v>0</v>
      </c>
      <c r="P13" s="480">
        <v>6</v>
      </c>
      <c r="Q13" s="480">
        <v>330</v>
      </c>
      <c r="R13" s="481">
        <v>483</v>
      </c>
      <c r="S13" s="456">
        <f t="shared" si="0"/>
        <v>0.8967611336032388</v>
      </c>
      <c r="T13" s="454">
        <f t="shared" si="1"/>
        <v>153</v>
      </c>
    </row>
    <row r="14" spans="1:20" ht="25.5" customHeight="1">
      <c r="A14" s="429" t="s">
        <v>43</v>
      </c>
      <c r="B14" s="430" t="s">
        <v>423</v>
      </c>
      <c r="C14" s="480">
        <v>506</v>
      </c>
      <c r="D14" s="480">
        <v>203</v>
      </c>
      <c r="E14" s="480">
        <v>303</v>
      </c>
      <c r="F14" s="480">
        <v>5</v>
      </c>
      <c r="G14" s="480">
        <v>0</v>
      </c>
      <c r="H14" s="480">
        <v>501</v>
      </c>
      <c r="I14" s="480">
        <v>379</v>
      </c>
      <c r="J14" s="480">
        <v>274</v>
      </c>
      <c r="K14" s="480">
        <v>33</v>
      </c>
      <c r="L14" s="480">
        <v>70</v>
      </c>
      <c r="M14" s="480">
        <v>0</v>
      </c>
      <c r="N14" s="480">
        <v>2</v>
      </c>
      <c r="O14" s="480">
        <v>0</v>
      </c>
      <c r="P14" s="480">
        <v>0</v>
      </c>
      <c r="Q14" s="480">
        <v>122</v>
      </c>
      <c r="R14" s="481">
        <v>194</v>
      </c>
      <c r="S14" s="456">
        <f t="shared" si="0"/>
        <v>0.8100263852242744</v>
      </c>
      <c r="T14" s="454">
        <f t="shared" si="1"/>
        <v>72</v>
      </c>
    </row>
    <row r="15" spans="1:20" ht="25.5" customHeight="1">
      <c r="A15" s="429" t="s">
        <v>44</v>
      </c>
      <c r="B15" s="430" t="s">
        <v>424</v>
      </c>
      <c r="C15" s="480">
        <v>235</v>
      </c>
      <c r="D15" s="480">
        <v>46</v>
      </c>
      <c r="E15" s="480">
        <v>189</v>
      </c>
      <c r="F15" s="480">
        <v>4</v>
      </c>
      <c r="G15" s="480">
        <v>0</v>
      </c>
      <c r="H15" s="480">
        <v>231</v>
      </c>
      <c r="I15" s="480">
        <v>199</v>
      </c>
      <c r="J15" s="480">
        <v>172</v>
      </c>
      <c r="K15" s="480">
        <v>1</v>
      </c>
      <c r="L15" s="480">
        <v>26</v>
      </c>
      <c r="M15" s="480">
        <v>0</v>
      </c>
      <c r="N15" s="480">
        <v>0</v>
      </c>
      <c r="O15" s="480">
        <v>0</v>
      </c>
      <c r="P15" s="480">
        <v>0</v>
      </c>
      <c r="Q15" s="480">
        <v>32</v>
      </c>
      <c r="R15" s="480">
        <v>58</v>
      </c>
      <c r="S15" s="456">
        <f t="shared" si="0"/>
        <v>0.8693467336683417</v>
      </c>
      <c r="T15" s="454">
        <f t="shared" si="1"/>
        <v>26</v>
      </c>
    </row>
    <row r="16" spans="1:20" ht="25.5" customHeight="1">
      <c r="A16" s="429" t="s">
        <v>45</v>
      </c>
      <c r="B16" s="430" t="s">
        <v>425</v>
      </c>
      <c r="C16" s="480">
        <v>42</v>
      </c>
      <c r="D16" s="480">
        <v>7</v>
      </c>
      <c r="E16" s="480">
        <v>35</v>
      </c>
      <c r="F16" s="480">
        <v>1</v>
      </c>
      <c r="G16" s="480">
        <v>0</v>
      </c>
      <c r="H16" s="480">
        <v>41</v>
      </c>
      <c r="I16" s="480">
        <v>37</v>
      </c>
      <c r="J16" s="480">
        <v>35</v>
      </c>
      <c r="K16" s="480">
        <v>1</v>
      </c>
      <c r="L16" s="480">
        <v>1</v>
      </c>
      <c r="M16" s="480">
        <v>0</v>
      </c>
      <c r="N16" s="480">
        <v>0</v>
      </c>
      <c r="O16" s="480">
        <v>0</v>
      </c>
      <c r="P16" s="480">
        <v>0</v>
      </c>
      <c r="Q16" s="480">
        <v>4</v>
      </c>
      <c r="R16" s="480">
        <v>5</v>
      </c>
      <c r="S16" s="456">
        <f t="shared" si="0"/>
        <v>0.972972972972973</v>
      </c>
      <c r="T16" s="454">
        <f t="shared" si="1"/>
        <v>1</v>
      </c>
    </row>
    <row r="17" spans="1:20" ht="25.5" customHeight="1">
      <c r="A17" s="429" t="s">
        <v>54</v>
      </c>
      <c r="B17" s="430" t="s">
        <v>426</v>
      </c>
      <c r="C17" s="480">
        <v>86</v>
      </c>
      <c r="D17" s="480">
        <v>22</v>
      </c>
      <c r="E17" s="480">
        <v>64</v>
      </c>
      <c r="F17" s="480">
        <v>0</v>
      </c>
      <c r="G17" s="480">
        <v>0</v>
      </c>
      <c r="H17" s="480">
        <v>86</v>
      </c>
      <c r="I17" s="480">
        <v>72</v>
      </c>
      <c r="J17" s="480">
        <v>58</v>
      </c>
      <c r="K17" s="480">
        <v>1</v>
      </c>
      <c r="L17" s="480">
        <v>11</v>
      </c>
      <c r="M17" s="480">
        <v>2</v>
      </c>
      <c r="N17" s="480">
        <v>0</v>
      </c>
      <c r="O17" s="480">
        <v>0</v>
      </c>
      <c r="P17" s="480">
        <v>0</v>
      </c>
      <c r="Q17" s="480">
        <v>14</v>
      </c>
      <c r="R17" s="480">
        <v>27</v>
      </c>
      <c r="S17" s="456">
        <f t="shared" si="0"/>
        <v>0.8194444444444444</v>
      </c>
      <c r="T17" s="454">
        <f t="shared" si="1"/>
        <v>13</v>
      </c>
    </row>
    <row r="18" spans="1:20" ht="25.5" customHeight="1">
      <c r="A18" s="429" t="s">
        <v>55</v>
      </c>
      <c r="B18" s="430" t="s">
        <v>427</v>
      </c>
      <c r="C18" s="480">
        <v>126</v>
      </c>
      <c r="D18" s="480">
        <v>28</v>
      </c>
      <c r="E18" s="480">
        <v>98</v>
      </c>
      <c r="F18" s="480">
        <v>1</v>
      </c>
      <c r="G18" s="480">
        <v>0</v>
      </c>
      <c r="H18" s="480">
        <v>125</v>
      </c>
      <c r="I18" s="480">
        <v>103</v>
      </c>
      <c r="J18" s="480">
        <v>94</v>
      </c>
      <c r="K18" s="480">
        <v>7</v>
      </c>
      <c r="L18" s="480">
        <v>1</v>
      </c>
      <c r="M18" s="480">
        <v>0</v>
      </c>
      <c r="N18" s="480">
        <v>0</v>
      </c>
      <c r="O18" s="480">
        <v>0</v>
      </c>
      <c r="P18" s="480">
        <v>1</v>
      </c>
      <c r="Q18" s="480">
        <v>22</v>
      </c>
      <c r="R18" s="480">
        <v>24</v>
      </c>
      <c r="S18" s="456">
        <f t="shared" si="0"/>
        <v>0.9805825242718447</v>
      </c>
      <c r="T18" s="454">
        <f t="shared" si="1"/>
        <v>2</v>
      </c>
    </row>
    <row r="19" spans="1:20" ht="25.5" customHeight="1">
      <c r="A19" s="429" t="s">
        <v>56</v>
      </c>
      <c r="B19" s="430" t="s">
        <v>428</v>
      </c>
      <c r="C19" s="480">
        <v>186</v>
      </c>
      <c r="D19" s="480">
        <v>74</v>
      </c>
      <c r="E19" s="480">
        <v>112</v>
      </c>
      <c r="F19" s="480">
        <v>4</v>
      </c>
      <c r="G19" s="480">
        <v>0</v>
      </c>
      <c r="H19" s="480">
        <v>182</v>
      </c>
      <c r="I19" s="480">
        <v>143</v>
      </c>
      <c r="J19" s="480">
        <v>126</v>
      </c>
      <c r="K19" s="480">
        <v>6</v>
      </c>
      <c r="L19" s="480">
        <v>6</v>
      </c>
      <c r="M19" s="480">
        <v>0</v>
      </c>
      <c r="N19" s="480">
        <v>0</v>
      </c>
      <c r="O19" s="480">
        <v>0</v>
      </c>
      <c r="P19" s="480">
        <v>5</v>
      </c>
      <c r="Q19" s="480">
        <v>39</v>
      </c>
      <c r="R19" s="480">
        <v>50</v>
      </c>
      <c r="S19" s="456">
        <f t="shared" si="0"/>
        <v>0.9230769230769231</v>
      </c>
      <c r="T19" s="454">
        <f t="shared" si="1"/>
        <v>11</v>
      </c>
    </row>
    <row r="20" spans="1:20" ht="25.5" customHeight="1">
      <c r="A20" s="429" t="s">
        <v>57</v>
      </c>
      <c r="B20" s="430" t="s">
        <v>429</v>
      </c>
      <c r="C20" s="480">
        <v>138</v>
      </c>
      <c r="D20" s="480">
        <v>12</v>
      </c>
      <c r="E20" s="480">
        <v>126</v>
      </c>
      <c r="F20" s="480">
        <v>2</v>
      </c>
      <c r="G20" s="480">
        <v>0</v>
      </c>
      <c r="H20" s="480">
        <v>136</v>
      </c>
      <c r="I20" s="480">
        <v>117</v>
      </c>
      <c r="J20" s="480">
        <v>109</v>
      </c>
      <c r="K20" s="480">
        <v>2</v>
      </c>
      <c r="L20" s="480">
        <v>6</v>
      </c>
      <c r="M20" s="480">
        <v>0</v>
      </c>
      <c r="N20" s="480">
        <v>0</v>
      </c>
      <c r="O20" s="480">
        <v>0</v>
      </c>
      <c r="P20" s="480">
        <v>0</v>
      </c>
      <c r="Q20" s="480">
        <v>19</v>
      </c>
      <c r="R20" s="480">
        <v>25</v>
      </c>
      <c r="S20" s="456">
        <f t="shared" si="0"/>
        <v>0.9487179487179487</v>
      </c>
      <c r="T20" s="454">
        <f t="shared" si="1"/>
        <v>6</v>
      </c>
    </row>
    <row r="21" spans="1:20" ht="25.5" customHeight="1">
      <c r="A21" s="429" t="s">
        <v>58</v>
      </c>
      <c r="B21" s="430" t="s">
        <v>431</v>
      </c>
      <c r="C21" s="480">
        <v>114</v>
      </c>
      <c r="D21" s="482">
        <v>16</v>
      </c>
      <c r="E21" s="482">
        <v>98</v>
      </c>
      <c r="F21" s="482">
        <v>0</v>
      </c>
      <c r="G21" s="482">
        <v>0</v>
      </c>
      <c r="H21" s="480">
        <v>114</v>
      </c>
      <c r="I21" s="480">
        <v>99</v>
      </c>
      <c r="J21" s="482">
        <v>92</v>
      </c>
      <c r="K21" s="482">
        <v>2</v>
      </c>
      <c r="L21" s="482">
        <v>5</v>
      </c>
      <c r="M21" s="482">
        <v>0</v>
      </c>
      <c r="N21" s="482">
        <v>0</v>
      </c>
      <c r="O21" s="482">
        <v>0</v>
      </c>
      <c r="P21" s="482">
        <v>0</v>
      </c>
      <c r="Q21" s="482">
        <v>15</v>
      </c>
      <c r="R21" s="482">
        <v>20</v>
      </c>
      <c r="S21" s="456">
        <f t="shared" si="0"/>
        <v>0.9494949494949495</v>
      </c>
      <c r="T21" s="454">
        <f t="shared" si="1"/>
        <v>5</v>
      </c>
    </row>
    <row r="22" spans="1:20" ht="25.5" customHeight="1">
      <c r="A22" s="429" t="s">
        <v>59</v>
      </c>
      <c r="B22" s="430" t="s">
        <v>432</v>
      </c>
      <c r="C22" s="480">
        <v>89</v>
      </c>
      <c r="D22" s="480">
        <v>12</v>
      </c>
      <c r="E22" s="480">
        <v>77</v>
      </c>
      <c r="F22" s="480">
        <v>0</v>
      </c>
      <c r="G22" s="480">
        <v>0</v>
      </c>
      <c r="H22" s="480">
        <v>89</v>
      </c>
      <c r="I22" s="480">
        <v>79</v>
      </c>
      <c r="J22" s="480">
        <v>72</v>
      </c>
      <c r="K22" s="480">
        <v>2</v>
      </c>
      <c r="L22" s="480">
        <v>5</v>
      </c>
      <c r="M22" s="480">
        <v>0</v>
      </c>
      <c r="N22" s="480">
        <v>0</v>
      </c>
      <c r="O22" s="480">
        <v>0</v>
      </c>
      <c r="P22" s="480">
        <v>0</v>
      </c>
      <c r="Q22" s="480">
        <v>10</v>
      </c>
      <c r="R22" s="480">
        <v>15</v>
      </c>
      <c r="S22" s="456">
        <f t="shared" si="0"/>
        <v>0.9367088607594937</v>
      </c>
      <c r="T22" s="454">
        <f t="shared" si="1"/>
        <v>5</v>
      </c>
    </row>
    <row r="23" spans="1:20" ht="25.5" customHeight="1">
      <c r="A23" s="429" t="s">
        <v>79</v>
      </c>
      <c r="B23" s="430" t="s">
        <v>433</v>
      </c>
      <c r="C23" s="480">
        <v>109</v>
      </c>
      <c r="D23" s="480">
        <v>19</v>
      </c>
      <c r="E23" s="480">
        <v>90</v>
      </c>
      <c r="F23" s="480">
        <v>0</v>
      </c>
      <c r="G23" s="480">
        <v>0</v>
      </c>
      <c r="H23" s="480">
        <v>109</v>
      </c>
      <c r="I23" s="480">
        <v>90</v>
      </c>
      <c r="J23" s="480">
        <v>81</v>
      </c>
      <c r="K23" s="480">
        <v>5</v>
      </c>
      <c r="L23" s="480">
        <v>4</v>
      </c>
      <c r="M23" s="480">
        <v>0</v>
      </c>
      <c r="N23" s="480">
        <v>0</v>
      </c>
      <c r="O23" s="480">
        <v>0</v>
      </c>
      <c r="P23" s="480">
        <v>0</v>
      </c>
      <c r="Q23" s="480">
        <v>19</v>
      </c>
      <c r="R23" s="480">
        <v>23</v>
      </c>
      <c r="S23" s="456">
        <f t="shared" si="0"/>
        <v>0.9555555555555556</v>
      </c>
      <c r="T23" s="454">
        <f t="shared" si="1"/>
        <v>4</v>
      </c>
    </row>
    <row r="24" spans="1:20" ht="25.5" customHeight="1">
      <c r="A24" s="429" t="s">
        <v>80</v>
      </c>
      <c r="B24" s="430" t="s">
        <v>434</v>
      </c>
      <c r="C24" s="480">
        <v>81</v>
      </c>
      <c r="D24" s="480">
        <v>9</v>
      </c>
      <c r="E24" s="480">
        <v>72</v>
      </c>
      <c r="F24" s="480">
        <v>3</v>
      </c>
      <c r="G24" s="480">
        <v>0</v>
      </c>
      <c r="H24" s="480">
        <v>78</v>
      </c>
      <c r="I24" s="480">
        <v>72</v>
      </c>
      <c r="J24" s="480">
        <v>66</v>
      </c>
      <c r="K24" s="480">
        <v>1</v>
      </c>
      <c r="L24" s="480">
        <v>5</v>
      </c>
      <c r="M24" s="480">
        <v>0</v>
      </c>
      <c r="N24" s="480">
        <v>0</v>
      </c>
      <c r="O24" s="480">
        <v>0</v>
      </c>
      <c r="P24" s="480">
        <v>0</v>
      </c>
      <c r="Q24" s="480">
        <v>6</v>
      </c>
      <c r="R24" s="480">
        <v>11</v>
      </c>
      <c r="S24" s="456">
        <f t="shared" si="0"/>
        <v>0.9305555555555556</v>
      </c>
      <c r="T24" s="454">
        <f t="shared" si="1"/>
        <v>5</v>
      </c>
    </row>
    <row r="25" spans="1:20" ht="25.5" customHeight="1">
      <c r="A25" s="429">
        <v>12</v>
      </c>
      <c r="B25" s="430" t="s">
        <v>435</v>
      </c>
      <c r="C25" s="480">
        <v>80</v>
      </c>
      <c r="D25" s="480">
        <v>15</v>
      </c>
      <c r="E25" s="480">
        <v>65</v>
      </c>
      <c r="F25" s="480">
        <v>0</v>
      </c>
      <c r="G25" s="480">
        <v>0</v>
      </c>
      <c r="H25" s="480">
        <v>80</v>
      </c>
      <c r="I25" s="480">
        <v>62</v>
      </c>
      <c r="J25" s="480">
        <v>62</v>
      </c>
      <c r="K25" s="480">
        <v>0</v>
      </c>
      <c r="L25" s="480">
        <v>0</v>
      </c>
      <c r="M25" s="480">
        <v>0</v>
      </c>
      <c r="N25" s="480">
        <v>0</v>
      </c>
      <c r="O25" s="480">
        <v>0</v>
      </c>
      <c r="P25" s="480">
        <v>0</v>
      </c>
      <c r="Q25" s="480">
        <v>18</v>
      </c>
      <c r="R25" s="480">
        <v>18</v>
      </c>
      <c r="S25" s="456">
        <f t="shared" si="0"/>
        <v>1</v>
      </c>
      <c r="T25" s="454">
        <f t="shared" si="1"/>
        <v>0</v>
      </c>
    </row>
    <row r="26" spans="1:20" ht="25.5" customHeight="1">
      <c r="A26" s="429" t="s">
        <v>82</v>
      </c>
      <c r="B26" s="430" t="s">
        <v>436</v>
      </c>
      <c r="C26" s="480">
        <v>42</v>
      </c>
      <c r="D26" s="480">
        <v>8</v>
      </c>
      <c r="E26" s="480">
        <v>34</v>
      </c>
      <c r="F26" s="480">
        <v>2</v>
      </c>
      <c r="G26" s="480">
        <v>0</v>
      </c>
      <c r="H26" s="480">
        <v>40</v>
      </c>
      <c r="I26" s="480">
        <v>30</v>
      </c>
      <c r="J26" s="480">
        <v>26</v>
      </c>
      <c r="K26" s="480">
        <v>1</v>
      </c>
      <c r="L26" s="480">
        <v>3</v>
      </c>
      <c r="M26" s="480">
        <v>0</v>
      </c>
      <c r="N26" s="480">
        <v>0</v>
      </c>
      <c r="O26" s="480">
        <v>0</v>
      </c>
      <c r="P26" s="480">
        <v>0</v>
      </c>
      <c r="Q26" s="480">
        <v>10</v>
      </c>
      <c r="R26" s="480">
        <v>13</v>
      </c>
      <c r="S26" s="456">
        <f t="shared" si="0"/>
        <v>0.9</v>
      </c>
      <c r="T26" s="454">
        <f t="shared" si="1"/>
        <v>3</v>
      </c>
    </row>
    <row r="27" spans="1:19" s="401" customFormat="1" ht="33" customHeight="1">
      <c r="A27" s="814"/>
      <c r="B27" s="814"/>
      <c r="C27" s="814"/>
      <c r="D27" s="814"/>
      <c r="E27" s="814"/>
      <c r="F27" s="398"/>
      <c r="G27" s="398"/>
      <c r="H27" s="398"/>
      <c r="I27" s="398"/>
      <c r="J27" s="398"/>
      <c r="K27" s="398"/>
      <c r="L27" s="398"/>
      <c r="M27" s="398"/>
      <c r="N27" s="821" t="str">
        <f>'[8]Thong tin'!B8</f>
        <v>Cao Bằng, ngày  05  tháng 10 năm 2016</v>
      </c>
      <c r="O27" s="821"/>
      <c r="P27" s="821"/>
      <c r="Q27" s="821"/>
      <c r="R27" s="821"/>
      <c r="S27" s="821"/>
    </row>
    <row r="28" spans="1:19" s="403" customFormat="1" ht="19.5" customHeight="1">
      <c r="A28" s="402"/>
      <c r="B28" s="820" t="s">
        <v>4</v>
      </c>
      <c r="C28" s="820"/>
      <c r="D28" s="820"/>
      <c r="E28" s="820"/>
      <c r="F28" s="395"/>
      <c r="G28" s="395"/>
      <c r="H28" s="395"/>
      <c r="I28" s="395"/>
      <c r="J28" s="395"/>
      <c r="K28" s="395"/>
      <c r="L28" s="395"/>
      <c r="M28" s="395"/>
      <c r="N28" s="819" t="str">
        <f>'[8]Thong tin'!B7</f>
        <v>PHÓ CỤC TRƯỞNG</v>
      </c>
      <c r="O28" s="819"/>
      <c r="P28" s="819"/>
      <c r="Q28" s="819"/>
      <c r="R28" s="819"/>
      <c r="S28" s="819"/>
    </row>
    <row r="29" spans="1:19" ht="15.75" customHeight="1">
      <c r="A29" s="393"/>
      <c r="B29" s="818"/>
      <c r="C29" s="818"/>
      <c r="D29" s="818"/>
      <c r="E29" s="394"/>
      <c r="F29" s="394"/>
      <c r="G29" s="394"/>
      <c r="H29" s="394"/>
      <c r="I29" s="394"/>
      <c r="J29" s="394"/>
      <c r="K29" s="394"/>
      <c r="L29" s="394"/>
      <c r="M29" s="394"/>
      <c r="N29" s="816"/>
      <c r="O29" s="816"/>
      <c r="P29" s="816"/>
      <c r="Q29" s="816"/>
      <c r="R29" s="816"/>
      <c r="S29" s="816"/>
    </row>
    <row r="30" spans="1:19" ht="15.75" customHeight="1">
      <c r="A30" s="393"/>
      <c r="B30" s="393"/>
      <c r="C30" s="393"/>
      <c r="D30" s="394"/>
      <c r="E30" s="394"/>
      <c r="F30" s="394"/>
      <c r="G30" s="394"/>
      <c r="H30" s="394"/>
      <c r="I30" s="394"/>
      <c r="J30" s="394"/>
      <c r="K30" s="394"/>
      <c r="L30" s="394"/>
      <c r="M30" s="394"/>
      <c r="N30" s="394"/>
      <c r="O30" s="394"/>
      <c r="P30" s="394"/>
      <c r="Q30" s="394"/>
      <c r="R30" s="393"/>
      <c r="S30" s="393"/>
    </row>
    <row r="31" spans="1:19" ht="15.75" customHeight="1">
      <c r="A31" s="393"/>
      <c r="B31" s="816"/>
      <c r="C31" s="816"/>
      <c r="D31" s="816"/>
      <c r="E31" s="816"/>
      <c r="F31" s="394"/>
      <c r="G31" s="394"/>
      <c r="H31" s="394"/>
      <c r="I31" s="394"/>
      <c r="J31" s="394"/>
      <c r="K31" s="394"/>
      <c r="L31" s="394"/>
      <c r="M31" s="394"/>
      <c r="N31" s="394"/>
      <c r="O31" s="394"/>
      <c r="P31" s="846" t="s">
        <v>275</v>
      </c>
      <c r="Q31" s="846"/>
      <c r="R31" s="846"/>
      <c r="S31" s="393"/>
    </row>
    <row r="32" spans="1:19" ht="15.75" customHeight="1">
      <c r="A32" s="404"/>
      <c r="B32" s="393"/>
      <c r="C32" s="393"/>
      <c r="D32" s="394"/>
      <c r="E32" s="394"/>
      <c r="F32" s="394"/>
      <c r="G32" s="394"/>
      <c r="H32" s="394"/>
      <c r="I32" s="394"/>
      <c r="J32" s="394"/>
      <c r="K32" s="394"/>
      <c r="L32" s="394"/>
      <c r="M32" s="394"/>
      <c r="N32" s="394"/>
      <c r="O32" s="394"/>
      <c r="P32" s="394"/>
      <c r="Q32" s="394"/>
      <c r="R32" s="393"/>
      <c r="S32" s="393"/>
    </row>
    <row r="33" spans="1:19" ht="15.75" customHeight="1">
      <c r="A33" s="393"/>
      <c r="B33" s="817"/>
      <c r="C33" s="817"/>
      <c r="D33" s="817"/>
      <c r="E33" s="817"/>
      <c r="F33" s="817"/>
      <c r="G33" s="817"/>
      <c r="H33" s="817"/>
      <c r="I33" s="817"/>
      <c r="J33" s="817"/>
      <c r="K33" s="817"/>
      <c r="L33" s="817"/>
      <c r="M33" s="817"/>
      <c r="N33" s="817"/>
      <c r="O33" s="817"/>
      <c r="P33" s="394"/>
      <c r="Q33" s="394"/>
      <c r="R33" s="393"/>
      <c r="S33" s="393"/>
    </row>
    <row r="34" spans="1:19" ht="15.75" customHeight="1">
      <c r="A34" s="396"/>
      <c r="B34" s="396"/>
      <c r="C34" s="396"/>
      <c r="D34" s="396"/>
      <c r="E34" s="396"/>
      <c r="F34" s="396"/>
      <c r="G34" s="396"/>
      <c r="H34" s="396"/>
      <c r="I34" s="396"/>
      <c r="J34" s="396"/>
      <c r="K34" s="396"/>
      <c r="L34" s="396"/>
      <c r="M34" s="396"/>
      <c r="N34" s="396"/>
      <c r="O34" s="396"/>
      <c r="P34" s="396"/>
      <c r="Q34" s="393"/>
      <c r="R34" s="393"/>
      <c r="S34" s="393"/>
    </row>
    <row r="35" spans="1:19" ht="15.75" customHeight="1">
      <c r="A35" s="393"/>
      <c r="B35" s="393"/>
      <c r="C35" s="393"/>
      <c r="D35" s="393"/>
      <c r="E35" s="393"/>
      <c r="F35" s="393"/>
      <c r="G35" s="393"/>
      <c r="H35" s="393"/>
      <c r="I35" s="393"/>
      <c r="J35" s="393"/>
      <c r="K35" s="393"/>
      <c r="L35" s="393"/>
      <c r="M35" s="393"/>
      <c r="N35" s="393"/>
      <c r="O35" s="393"/>
      <c r="P35" s="393"/>
      <c r="Q35" s="393"/>
      <c r="R35" s="393"/>
      <c r="S35" s="393"/>
    </row>
    <row r="36" spans="1:19" ht="18.75">
      <c r="A36" s="393"/>
      <c r="B36" s="825" t="str">
        <f>'[8]Thong tin'!B5</f>
        <v>Đinh Ba Duy</v>
      </c>
      <c r="C36" s="825"/>
      <c r="D36" s="825"/>
      <c r="E36" s="825"/>
      <c r="F36" s="393"/>
      <c r="G36" s="393"/>
      <c r="H36" s="393"/>
      <c r="I36" s="393"/>
      <c r="J36" s="393"/>
      <c r="K36" s="393"/>
      <c r="L36" s="393"/>
      <c r="M36" s="393"/>
      <c r="N36" s="825" t="str">
        <f>'[8]Thong tin'!B6</f>
        <v>Nông Tiến Dũng</v>
      </c>
      <c r="O36" s="825"/>
      <c r="P36" s="825"/>
      <c r="Q36" s="825"/>
      <c r="R36" s="825"/>
      <c r="S36" s="825"/>
    </row>
    <row r="37" spans="1:19" ht="18.75">
      <c r="A37" s="389"/>
      <c r="B37" s="389"/>
      <c r="C37" s="389"/>
      <c r="D37" s="389"/>
      <c r="E37" s="389"/>
      <c r="F37" s="389"/>
      <c r="G37" s="389"/>
      <c r="H37" s="389"/>
      <c r="I37" s="389"/>
      <c r="J37" s="389"/>
      <c r="K37" s="389"/>
      <c r="L37" s="389"/>
      <c r="M37" s="389"/>
      <c r="N37" s="389"/>
      <c r="O37" s="389"/>
      <c r="P37" s="389"/>
      <c r="Q37" s="389"/>
      <c r="R37" s="389"/>
      <c r="S37" s="389"/>
    </row>
  </sheetData>
  <sheetProtection formatCells="0" formatColumns="0" formatRows="0"/>
  <mergeCells count="37">
    <mergeCell ref="T6:T9"/>
    <mergeCell ref="B36:E36"/>
    <mergeCell ref="N36:S36"/>
    <mergeCell ref="A10:B10"/>
    <mergeCell ref="A11:B11"/>
    <mergeCell ref="A27:E27"/>
    <mergeCell ref="D8:D9"/>
    <mergeCell ref="R6:R9"/>
    <mergeCell ref="S6:S9"/>
    <mergeCell ref="Q7:Q9"/>
    <mergeCell ref="N27:S27"/>
    <mergeCell ref="B33:O33"/>
    <mergeCell ref="N29:S29"/>
    <mergeCell ref="B31:E31"/>
    <mergeCell ref="P31:R31"/>
    <mergeCell ref="G6:G9"/>
    <mergeCell ref="H6:Q6"/>
    <mergeCell ref="E8:E9"/>
    <mergeCell ref="B29:D29"/>
    <mergeCell ref="B28:E28"/>
    <mergeCell ref="C7:C9"/>
    <mergeCell ref="I8:I9"/>
    <mergeCell ref="H7:H9"/>
    <mergeCell ref="I7:P7"/>
    <mergeCell ref="J8:P8"/>
    <mergeCell ref="A6:B9"/>
    <mergeCell ref="D7:E7"/>
    <mergeCell ref="E3:O3"/>
    <mergeCell ref="N28:S28"/>
    <mergeCell ref="C6:E6"/>
    <mergeCell ref="F6:F9"/>
    <mergeCell ref="E1:O1"/>
    <mergeCell ref="A2:D2"/>
    <mergeCell ref="E2:O2"/>
    <mergeCell ref="P2:S2"/>
    <mergeCell ref="A3:D3"/>
    <mergeCell ref="P4:S4"/>
  </mergeCells>
  <printOptions horizontalCentered="1"/>
  <pageMargins left="0.2" right="0" top="0" bottom="0" header="0" footer="0"/>
  <pageSetup horizontalDpi="600" verticalDpi="600" orientation="landscape" paperSize="9" scale="90" r:id="rId2"/>
  <headerFooter alignWithMargins="0">
    <oddFooter>&amp;C&amp;P</oddFooter>
  </headerFooter>
  <drawing r:id="rId1"/>
</worksheet>
</file>

<file path=xl/worksheets/sheet17.xml><?xml version="1.0" encoding="utf-8"?>
<worksheet xmlns="http://schemas.openxmlformats.org/spreadsheetml/2006/main" xmlns:r="http://schemas.openxmlformats.org/officeDocument/2006/relationships">
  <dimension ref="A2:B11"/>
  <sheetViews>
    <sheetView zoomScalePageLayoutView="0" workbookViewId="0" topLeftCell="A1">
      <selection activeCell="A10" sqref="A10:B10"/>
    </sheetView>
  </sheetViews>
  <sheetFormatPr defaultColWidth="9.00390625" defaultRowHeight="15.75"/>
  <cols>
    <col min="1" max="1" width="23.50390625" style="0" customWidth="1"/>
    <col min="2" max="2" width="66.125" style="0" customWidth="1"/>
  </cols>
  <sheetData>
    <row r="2" spans="1:2" ht="62.25" customHeight="1">
      <c r="A2" s="847" t="s">
        <v>420</v>
      </c>
      <c r="B2" s="847"/>
    </row>
    <row r="3" spans="1:2" ht="22.5" customHeight="1">
      <c r="A3" s="380" t="s">
        <v>408</v>
      </c>
      <c r="B3" s="493" t="s">
        <v>457</v>
      </c>
    </row>
    <row r="4" spans="1:2" ht="22.5" customHeight="1">
      <c r="A4" s="380" t="s">
        <v>407</v>
      </c>
      <c r="B4" s="381" t="s">
        <v>438</v>
      </c>
    </row>
    <row r="5" spans="1:2" ht="22.5" customHeight="1">
      <c r="A5" s="380" t="s">
        <v>409</v>
      </c>
      <c r="B5" s="383" t="s">
        <v>437</v>
      </c>
    </row>
    <row r="6" spans="1:2" ht="22.5" customHeight="1">
      <c r="A6" s="380" t="s">
        <v>410</v>
      </c>
      <c r="B6" s="383" t="s">
        <v>430</v>
      </c>
    </row>
    <row r="7" spans="1:2" ht="22.5" customHeight="1">
      <c r="A7" s="380" t="s">
        <v>411</v>
      </c>
      <c r="B7" s="383" t="s">
        <v>439</v>
      </c>
    </row>
    <row r="8" spans="1:2" ht="15.75">
      <c r="A8" s="382" t="s">
        <v>412</v>
      </c>
      <c r="B8" s="384" t="s">
        <v>458</v>
      </c>
    </row>
    <row r="10" spans="1:2" ht="62.25" customHeight="1">
      <c r="A10" s="848" t="s">
        <v>421</v>
      </c>
      <c r="B10" s="848"/>
    </row>
    <row r="11" spans="1:2" ht="15.75">
      <c r="A11" s="849" t="s">
        <v>419</v>
      </c>
      <c r="B11" s="849"/>
    </row>
  </sheetData>
  <sheetProtection/>
  <mergeCells count="3">
    <mergeCell ref="A2:B2"/>
    <mergeCell ref="A10:B10"/>
    <mergeCell ref="A11:B1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3" customWidth="1"/>
    <col min="2" max="2" width="22.125" style="33" customWidth="1"/>
    <col min="3" max="3" width="7.50390625" style="73" customWidth="1"/>
    <col min="4" max="4" width="12.375" style="73" customWidth="1"/>
    <col min="5" max="5" width="6.25390625" style="73" customWidth="1"/>
    <col min="6" max="6" width="12.625" style="73" customWidth="1"/>
    <col min="7" max="7" width="8.00390625" style="33" customWidth="1"/>
    <col min="8" max="8" width="11.25390625" style="33" customWidth="1"/>
    <col min="9" max="9" width="7.125" style="33" customWidth="1"/>
    <col min="10" max="10" width="11.25390625" style="33" customWidth="1"/>
    <col min="11" max="11" width="7.375" style="33" customWidth="1"/>
    <col min="12" max="12" width="10.50390625" style="33" customWidth="1"/>
    <col min="13" max="13" width="6.00390625" style="33" customWidth="1"/>
    <col min="14" max="14" width="10.875" style="33" customWidth="1"/>
    <col min="15" max="15" width="14.625" style="74" customWidth="1"/>
    <col min="16" max="16" width="13.00390625" style="74" customWidth="1"/>
    <col min="17"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6" ht="26.25" customHeight="1">
      <c r="A1" s="561" t="s">
        <v>29</v>
      </c>
      <c r="B1" s="561"/>
      <c r="C1" s="561"/>
      <c r="D1" s="561"/>
      <c r="E1" s="562" t="s">
        <v>359</v>
      </c>
      <c r="F1" s="562"/>
      <c r="G1" s="562"/>
      <c r="H1" s="562"/>
      <c r="I1" s="562"/>
      <c r="J1" s="562"/>
      <c r="K1" s="562"/>
      <c r="L1" s="31" t="s">
        <v>335</v>
      </c>
      <c r="M1" s="31"/>
      <c r="N1" s="31"/>
      <c r="O1" s="32"/>
      <c r="P1" s="32"/>
    </row>
    <row r="2" spans="1:16" ht="15.75" customHeight="1">
      <c r="A2" s="563" t="s">
        <v>226</v>
      </c>
      <c r="B2" s="563"/>
      <c r="C2" s="563"/>
      <c r="D2" s="563"/>
      <c r="E2" s="562"/>
      <c r="F2" s="562"/>
      <c r="G2" s="562"/>
      <c r="H2" s="562"/>
      <c r="I2" s="562"/>
      <c r="J2" s="562"/>
      <c r="K2" s="562"/>
      <c r="L2" s="566" t="s">
        <v>238</v>
      </c>
      <c r="M2" s="566"/>
      <c r="N2" s="566"/>
      <c r="O2" s="35"/>
      <c r="P2" s="32"/>
    </row>
    <row r="3" spans="1:16" ht="18" customHeight="1">
      <c r="A3" s="563" t="s">
        <v>227</v>
      </c>
      <c r="B3" s="563"/>
      <c r="C3" s="563"/>
      <c r="D3" s="563"/>
      <c r="E3" s="565" t="s">
        <v>355</v>
      </c>
      <c r="F3" s="565"/>
      <c r="G3" s="565"/>
      <c r="H3" s="565"/>
      <c r="I3" s="565"/>
      <c r="J3" s="565"/>
      <c r="K3" s="36"/>
      <c r="L3" s="539" t="s">
        <v>354</v>
      </c>
      <c r="M3" s="539"/>
      <c r="N3" s="539"/>
      <c r="O3" s="32"/>
      <c r="P3" s="32"/>
    </row>
    <row r="4" spans="1:16" ht="21" customHeight="1">
      <c r="A4" s="564" t="s">
        <v>241</v>
      </c>
      <c r="B4" s="564"/>
      <c r="C4" s="564"/>
      <c r="D4" s="564"/>
      <c r="E4" s="39"/>
      <c r="F4" s="40"/>
      <c r="G4" s="41"/>
      <c r="H4" s="41"/>
      <c r="I4" s="41"/>
      <c r="J4" s="41"/>
      <c r="K4" s="32"/>
      <c r="L4" s="566" t="s">
        <v>233</v>
      </c>
      <c r="M4" s="566"/>
      <c r="N4" s="566"/>
      <c r="O4" s="35"/>
      <c r="P4" s="32"/>
    </row>
    <row r="5" spans="1:16" ht="18" customHeight="1">
      <c r="A5" s="41"/>
      <c r="B5" s="32"/>
      <c r="C5" s="42"/>
      <c r="D5" s="567"/>
      <c r="E5" s="567"/>
      <c r="F5" s="567"/>
      <c r="G5" s="567"/>
      <c r="H5" s="567"/>
      <c r="I5" s="567"/>
      <c r="J5" s="567"/>
      <c r="K5" s="567"/>
      <c r="L5" s="43" t="s">
        <v>242</v>
      </c>
      <c r="M5" s="43"/>
      <c r="N5" s="43"/>
      <c r="O5" s="32"/>
      <c r="P5" s="32"/>
    </row>
    <row r="6" spans="1:18" ht="33" customHeight="1">
      <c r="A6" s="535" t="s">
        <v>53</v>
      </c>
      <c r="B6" s="536"/>
      <c r="C6" s="554" t="s">
        <v>243</v>
      </c>
      <c r="D6" s="554"/>
      <c r="E6" s="554"/>
      <c r="F6" s="554"/>
      <c r="G6" s="540" t="s">
        <v>7</v>
      </c>
      <c r="H6" s="541"/>
      <c r="I6" s="541"/>
      <c r="J6" s="541"/>
      <c r="K6" s="541"/>
      <c r="L6" s="541"/>
      <c r="M6" s="541"/>
      <c r="N6" s="542"/>
      <c r="O6" s="551" t="s">
        <v>244</v>
      </c>
      <c r="P6" s="552"/>
      <c r="Q6" s="552"/>
      <c r="R6" s="553"/>
    </row>
    <row r="7" spans="1:18" ht="29.25" customHeight="1">
      <c r="A7" s="537"/>
      <c r="B7" s="538"/>
      <c r="C7" s="554"/>
      <c r="D7" s="554"/>
      <c r="E7" s="554"/>
      <c r="F7" s="554"/>
      <c r="G7" s="540" t="s">
        <v>245</v>
      </c>
      <c r="H7" s="541"/>
      <c r="I7" s="541"/>
      <c r="J7" s="542"/>
      <c r="K7" s="540" t="s">
        <v>88</v>
      </c>
      <c r="L7" s="541"/>
      <c r="M7" s="541"/>
      <c r="N7" s="542"/>
      <c r="O7" s="45" t="s">
        <v>246</v>
      </c>
      <c r="P7" s="45" t="s">
        <v>247</v>
      </c>
      <c r="Q7" s="555" t="s">
        <v>248</v>
      </c>
      <c r="R7" s="555" t="s">
        <v>249</v>
      </c>
    </row>
    <row r="8" spans="1:18" ht="26.25" customHeight="1">
      <c r="A8" s="537"/>
      <c r="B8" s="538"/>
      <c r="C8" s="526" t="s">
        <v>85</v>
      </c>
      <c r="D8" s="558"/>
      <c r="E8" s="526" t="s">
        <v>84</v>
      </c>
      <c r="F8" s="558"/>
      <c r="G8" s="526" t="s">
        <v>86</v>
      </c>
      <c r="H8" s="527"/>
      <c r="I8" s="526" t="s">
        <v>87</v>
      </c>
      <c r="J8" s="527"/>
      <c r="K8" s="526" t="s">
        <v>89</v>
      </c>
      <c r="L8" s="527"/>
      <c r="M8" s="526" t="s">
        <v>90</v>
      </c>
      <c r="N8" s="527"/>
      <c r="O8" s="557" t="s">
        <v>250</v>
      </c>
      <c r="P8" s="559" t="s">
        <v>251</v>
      </c>
      <c r="Q8" s="555"/>
      <c r="R8" s="555"/>
    </row>
    <row r="9" spans="1:18" ht="30.75" customHeight="1">
      <c r="A9" s="537"/>
      <c r="B9" s="538"/>
      <c r="C9" s="46" t="s">
        <v>3</v>
      </c>
      <c r="D9" s="44" t="s">
        <v>9</v>
      </c>
      <c r="E9" s="44" t="s">
        <v>3</v>
      </c>
      <c r="F9" s="44" t="s">
        <v>9</v>
      </c>
      <c r="G9" s="47" t="s">
        <v>3</v>
      </c>
      <c r="H9" s="47" t="s">
        <v>9</v>
      </c>
      <c r="I9" s="47" t="s">
        <v>3</v>
      </c>
      <c r="J9" s="47" t="s">
        <v>9</v>
      </c>
      <c r="K9" s="47" t="s">
        <v>3</v>
      </c>
      <c r="L9" s="47" t="s">
        <v>9</v>
      </c>
      <c r="M9" s="47" t="s">
        <v>3</v>
      </c>
      <c r="N9" s="47" t="s">
        <v>9</v>
      </c>
      <c r="O9" s="557"/>
      <c r="P9" s="560"/>
      <c r="Q9" s="556"/>
      <c r="R9" s="556"/>
    </row>
    <row r="10" spans="1:18" s="52" customFormat="1" ht="18" customHeight="1">
      <c r="A10" s="528" t="s">
        <v>6</v>
      </c>
      <c r="B10" s="528"/>
      <c r="C10" s="48">
        <v>1</v>
      </c>
      <c r="D10" s="48">
        <v>2</v>
      </c>
      <c r="E10" s="48">
        <v>3</v>
      </c>
      <c r="F10" s="48">
        <v>4</v>
      </c>
      <c r="G10" s="48">
        <v>5</v>
      </c>
      <c r="H10" s="48">
        <v>6</v>
      </c>
      <c r="I10" s="48">
        <v>7</v>
      </c>
      <c r="J10" s="48">
        <v>8</v>
      </c>
      <c r="K10" s="48">
        <v>9</v>
      </c>
      <c r="L10" s="48">
        <v>10</v>
      </c>
      <c r="M10" s="48">
        <v>11</v>
      </c>
      <c r="N10" s="48">
        <v>12</v>
      </c>
      <c r="O10" s="49" t="s">
        <v>82</v>
      </c>
      <c r="P10" s="49" t="s">
        <v>83</v>
      </c>
      <c r="Q10" s="50"/>
      <c r="R10" s="51"/>
    </row>
    <row r="11" spans="1:18" s="52" customFormat="1" ht="18" customHeight="1" hidden="1">
      <c r="A11" s="531" t="s">
        <v>252</v>
      </c>
      <c r="B11" s="532"/>
      <c r="C11" s="53">
        <f aca="true" t="shared" si="0" ref="C11:N11">C13-C12</f>
        <v>-5</v>
      </c>
      <c r="D11" s="53">
        <f t="shared" si="0"/>
        <v>30432</v>
      </c>
      <c r="E11" s="53">
        <f t="shared" si="0"/>
        <v>3</v>
      </c>
      <c r="F11" s="53">
        <f t="shared" si="0"/>
        <v>43892</v>
      </c>
      <c r="G11" s="53">
        <f t="shared" si="0"/>
        <v>5</v>
      </c>
      <c r="H11" s="53">
        <f t="shared" si="0"/>
        <v>40274</v>
      </c>
      <c r="I11" s="53">
        <f t="shared" si="0"/>
        <v>3</v>
      </c>
      <c r="J11" s="53">
        <f t="shared" si="0"/>
        <v>35774</v>
      </c>
      <c r="K11" s="53">
        <f t="shared" si="0"/>
        <v>-10</v>
      </c>
      <c r="L11" s="53">
        <f t="shared" si="0"/>
        <v>-9842</v>
      </c>
      <c r="M11" s="53">
        <f t="shared" si="0"/>
        <v>0</v>
      </c>
      <c r="N11" s="53">
        <f t="shared" si="0"/>
        <v>8118</v>
      </c>
      <c r="O11" s="49"/>
      <c r="P11" s="49"/>
      <c r="Q11" s="50"/>
      <c r="R11" s="51"/>
    </row>
    <row r="12" spans="1:18" s="52" customFormat="1" ht="18" customHeight="1" hidden="1">
      <c r="A12" s="533" t="s">
        <v>356</v>
      </c>
      <c r="B12" s="534"/>
      <c r="C12" s="54">
        <v>48</v>
      </c>
      <c r="D12" s="54">
        <v>218534</v>
      </c>
      <c r="E12" s="54">
        <v>32</v>
      </c>
      <c r="F12" s="54">
        <v>176714</v>
      </c>
      <c r="G12" s="54">
        <v>32</v>
      </c>
      <c r="H12" s="54">
        <v>105252</v>
      </c>
      <c r="I12" s="54">
        <v>32</v>
      </c>
      <c r="J12" s="54">
        <v>105252</v>
      </c>
      <c r="K12" s="54">
        <v>16</v>
      </c>
      <c r="L12" s="54">
        <v>113282</v>
      </c>
      <c r="M12" s="54">
        <v>0</v>
      </c>
      <c r="N12" s="54">
        <v>71462</v>
      </c>
      <c r="O12" s="55"/>
      <c r="P12" s="55"/>
      <c r="Q12" s="50"/>
      <c r="R12" s="51"/>
    </row>
    <row r="13" spans="1:32" s="52" customFormat="1" ht="18" customHeight="1">
      <c r="A13" s="529" t="s">
        <v>31</v>
      </c>
      <c r="B13" s="530"/>
      <c r="C13" s="56">
        <f aca="true" t="shared" si="1" ref="C13:N13">C15+C14</f>
        <v>43</v>
      </c>
      <c r="D13" s="56">
        <f t="shared" si="1"/>
        <v>248966</v>
      </c>
      <c r="E13" s="56">
        <f t="shared" si="1"/>
        <v>35</v>
      </c>
      <c r="F13" s="56">
        <f t="shared" si="1"/>
        <v>220606</v>
      </c>
      <c r="G13" s="56">
        <f t="shared" si="1"/>
        <v>37</v>
      </c>
      <c r="H13" s="56">
        <f t="shared" si="1"/>
        <v>145526</v>
      </c>
      <c r="I13" s="56">
        <f t="shared" si="1"/>
        <v>35</v>
      </c>
      <c r="J13" s="56">
        <f t="shared" si="1"/>
        <v>141026</v>
      </c>
      <c r="K13" s="56">
        <f t="shared" si="1"/>
        <v>6</v>
      </c>
      <c r="L13" s="56">
        <f t="shared" si="1"/>
        <v>103440</v>
      </c>
      <c r="M13" s="56">
        <f t="shared" si="1"/>
        <v>0</v>
      </c>
      <c r="N13" s="56">
        <f t="shared" si="1"/>
        <v>79580</v>
      </c>
      <c r="O13" s="57">
        <f>O14+O15</f>
        <v>35</v>
      </c>
      <c r="P13" s="58">
        <f>P14+P15</f>
        <v>220606</v>
      </c>
      <c r="Q13" s="50">
        <f aca="true" t="shared" si="2" ref="Q13:Q26">E13-O13</f>
        <v>0</v>
      </c>
      <c r="R13" s="50">
        <f aca="true" t="shared" si="3" ref="R13:R26">F13-P13</f>
        <v>0</v>
      </c>
      <c r="AF13" s="52" t="s">
        <v>253</v>
      </c>
    </row>
    <row r="14" spans="1:37" s="52" customFormat="1" ht="18" customHeight="1">
      <c r="A14" s="59" t="s">
        <v>0</v>
      </c>
      <c r="B14" s="60" t="s">
        <v>76</v>
      </c>
      <c r="C14" s="61">
        <f>G14+K14</f>
        <v>2</v>
      </c>
      <c r="D14" s="61">
        <f>H14+L14</f>
        <v>13066</v>
      </c>
      <c r="E14" s="61">
        <f>I14+M14</f>
        <v>1</v>
      </c>
      <c r="F14" s="61">
        <f>J14+N14</f>
        <v>13066</v>
      </c>
      <c r="G14" s="62">
        <v>1</v>
      </c>
      <c r="H14" s="62">
        <v>9800</v>
      </c>
      <c r="I14" s="62">
        <v>1</v>
      </c>
      <c r="J14" s="62">
        <v>9800</v>
      </c>
      <c r="K14" s="62">
        <v>1</v>
      </c>
      <c r="L14" s="62">
        <v>3266</v>
      </c>
      <c r="M14" s="62">
        <v>0</v>
      </c>
      <c r="N14" s="62">
        <v>3266</v>
      </c>
      <c r="O14" s="50">
        <f>'[4]M6 Tong hop Viec CHV '!$K$20</f>
        <v>1</v>
      </c>
      <c r="P14" s="51">
        <f>'[4]M7 Thop tien CHV'!$K$20</f>
        <v>13066</v>
      </c>
      <c r="Q14" s="50">
        <f t="shared" si="2"/>
        <v>0</v>
      </c>
      <c r="R14" s="50">
        <f t="shared" si="3"/>
        <v>0</v>
      </c>
      <c r="AK14" s="63"/>
    </row>
    <row r="15" spans="1:18" s="52" customFormat="1" ht="18" customHeight="1">
      <c r="A15" s="64" t="s">
        <v>1</v>
      </c>
      <c r="B15" s="60" t="s">
        <v>17</v>
      </c>
      <c r="C15" s="65">
        <f aca="true" t="shared" si="4" ref="C15:N15">SUM(C16:C26)</f>
        <v>41</v>
      </c>
      <c r="D15" s="65">
        <f t="shared" si="4"/>
        <v>235900</v>
      </c>
      <c r="E15" s="65">
        <f t="shared" si="4"/>
        <v>34</v>
      </c>
      <c r="F15" s="65">
        <f t="shared" si="4"/>
        <v>207540</v>
      </c>
      <c r="G15" s="65">
        <f t="shared" si="4"/>
        <v>36</v>
      </c>
      <c r="H15" s="65">
        <f t="shared" si="4"/>
        <v>135726</v>
      </c>
      <c r="I15" s="65">
        <f t="shared" si="4"/>
        <v>34</v>
      </c>
      <c r="J15" s="65">
        <f t="shared" si="4"/>
        <v>131226</v>
      </c>
      <c r="K15" s="65">
        <f t="shared" si="4"/>
        <v>5</v>
      </c>
      <c r="L15" s="65">
        <f t="shared" si="4"/>
        <v>100174</v>
      </c>
      <c r="M15" s="65">
        <f t="shared" si="4"/>
        <v>0</v>
      </c>
      <c r="N15" s="65">
        <f t="shared" si="4"/>
        <v>76314</v>
      </c>
      <c r="O15" s="57">
        <f>O16+O17+O18+O19+O20+O21+O22+O23+O24+O25+O26</f>
        <v>34</v>
      </c>
      <c r="P15" s="58">
        <f>P16+P17+P18+P19+P20+P21+P22+P23+P24+P25+P26</f>
        <v>207540</v>
      </c>
      <c r="Q15" s="50">
        <f t="shared" si="2"/>
        <v>0</v>
      </c>
      <c r="R15" s="50">
        <f t="shared" si="3"/>
        <v>0</v>
      </c>
    </row>
    <row r="16" spans="1:38" s="52" customFormat="1" ht="18" customHeight="1">
      <c r="A16" s="66" t="s">
        <v>43</v>
      </c>
      <c r="B16" s="67" t="s">
        <v>254</v>
      </c>
      <c r="C16" s="61">
        <f aca="true" t="shared" si="5" ref="C16:C26">G16+K16</f>
        <v>5</v>
      </c>
      <c r="D16" s="61">
        <f aca="true" t="shared" si="6" ref="D16:D26">H16+L16</f>
        <v>47300</v>
      </c>
      <c r="E16" s="61">
        <f aca="true" t="shared" si="7" ref="E16:E26">I16+M16</f>
        <v>5</v>
      </c>
      <c r="F16" s="61">
        <f aca="true" t="shared" si="8" ref="F16:F26">J16+N16</f>
        <v>47300</v>
      </c>
      <c r="G16" s="62">
        <v>5</v>
      </c>
      <c r="H16" s="62">
        <v>27717</v>
      </c>
      <c r="I16" s="62">
        <v>5</v>
      </c>
      <c r="J16" s="62">
        <v>27717</v>
      </c>
      <c r="K16" s="62"/>
      <c r="L16" s="62">
        <v>19583</v>
      </c>
      <c r="M16" s="62"/>
      <c r="N16" s="62">
        <v>19583</v>
      </c>
      <c r="O16" s="50">
        <f>'[4]M6 Tong hop Viec CHV '!$K$30</f>
        <v>5</v>
      </c>
      <c r="P16" s="51">
        <f>'[4]M7 Thop tien CHV'!$K$30</f>
        <v>47300</v>
      </c>
      <c r="Q16" s="50">
        <f t="shared" si="2"/>
        <v>0</v>
      </c>
      <c r="R16" s="50">
        <f t="shared" si="3"/>
        <v>0</v>
      </c>
      <c r="AL16" s="63"/>
    </row>
    <row r="17" spans="1:32" s="52" customFormat="1" ht="18" customHeight="1">
      <c r="A17" s="66" t="s">
        <v>44</v>
      </c>
      <c r="B17" s="68" t="s">
        <v>255</v>
      </c>
      <c r="C17" s="61">
        <f t="shared" si="5"/>
        <v>1</v>
      </c>
      <c r="D17" s="61">
        <f t="shared" si="6"/>
        <v>4840</v>
      </c>
      <c r="E17" s="61">
        <f t="shared" si="7"/>
        <v>1</v>
      </c>
      <c r="F17" s="61">
        <f t="shared" si="8"/>
        <v>4840</v>
      </c>
      <c r="G17" s="62">
        <v>1</v>
      </c>
      <c r="H17" s="62">
        <v>4840</v>
      </c>
      <c r="I17" s="62">
        <v>1</v>
      </c>
      <c r="J17" s="62">
        <v>4840</v>
      </c>
      <c r="K17" s="62">
        <v>0</v>
      </c>
      <c r="L17" s="62">
        <v>0</v>
      </c>
      <c r="M17" s="62">
        <v>0</v>
      </c>
      <c r="N17" s="62">
        <v>0</v>
      </c>
      <c r="O17" s="50">
        <f>'[5]M6 Tong hop Viec CHV '!$K$39</f>
        <v>1</v>
      </c>
      <c r="P17" s="51">
        <f>'[5]M7 Thop tien CHV'!$K$37</f>
        <v>4840</v>
      </c>
      <c r="Q17" s="50">
        <f t="shared" si="2"/>
        <v>0</v>
      </c>
      <c r="R17" s="50">
        <f t="shared" si="3"/>
        <v>0</v>
      </c>
      <c r="AF17" s="63" t="s">
        <v>256</v>
      </c>
    </row>
    <row r="18" spans="1:18" s="70" customFormat="1" ht="18" customHeight="1">
      <c r="A18" s="66" t="s">
        <v>45</v>
      </c>
      <c r="B18" s="67" t="s">
        <v>257</v>
      </c>
      <c r="C18" s="61">
        <f t="shared" si="5"/>
        <v>11</v>
      </c>
      <c r="D18" s="61">
        <f t="shared" si="6"/>
        <v>87159</v>
      </c>
      <c r="E18" s="61">
        <f t="shared" si="7"/>
        <v>8</v>
      </c>
      <c r="F18" s="61">
        <f t="shared" si="8"/>
        <v>87159</v>
      </c>
      <c r="G18" s="69">
        <v>8</v>
      </c>
      <c r="H18" s="69">
        <v>38228</v>
      </c>
      <c r="I18" s="69">
        <v>8</v>
      </c>
      <c r="J18" s="69">
        <v>38228</v>
      </c>
      <c r="K18" s="69">
        <v>3</v>
      </c>
      <c r="L18" s="69">
        <v>48931</v>
      </c>
      <c r="M18" s="69"/>
      <c r="N18" s="69">
        <v>48931</v>
      </c>
      <c r="O18" s="50">
        <f>'[5]M6 Tong hop Viec CHV '!$K$46</f>
        <v>8</v>
      </c>
      <c r="P18" s="51">
        <f>'[4]M7 Thop tien CHV'!$K$41</f>
        <v>87159</v>
      </c>
      <c r="Q18" s="50">
        <f t="shared" si="2"/>
        <v>0</v>
      </c>
      <c r="R18" s="50">
        <f t="shared" si="3"/>
        <v>0</v>
      </c>
    </row>
    <row r="19" spans="1:18" s="52" customFormat="1" ht="18" customHeight="1">
      <c r="A19" s="66" t="s">
        <v>54</v>
      </c>
      <c r="B19" s="67" t="s">
        <v>258</v>
      </c>
      <c r="C19" s="61">
        <f t="shared" si="5"/>
        <v>0</v>
      </c>
      <c r="D19" s="61">
        <f t="shared" si="6"/>
        <v>0</v>
      </c>
      <c r="E19" s="61">
        <f t="shared" si="7"/>
        <v>0</v>
      </c>
      <c r="F19" s="61">
        <f t="shared" si="8"/>
        <v>0</v>
      </c>
      <c r="G19" s="62">
        <v>0</v>
      </c>
      <c r="H19" s="62">
        <v>0</v>
      </c>
      <c r="I19" s="62">
        <v>0</v>
      </c>
      <c r="J19" s="62">
        <v>0</v>
      </c>
      <c r="K19" s="62">
        <v>0</v>
      </c>
      <c r="L19" s="62">
        <v>0</v>
      </c>
      <c r="M19" s="62">
        <v>0</v>
      </c>
      <c r="N19" s="62">
        <v>0</v>
      </c>
      <c r="O19" s="50">
        <f>'[4]M6 Tong hop Viec CHV '!$K$52</f>
        <v>0</v>
      </c>
      <c r="P19" s="51">
        <f>'[4]M7 Thop tien CHV'!$K$51</f>
        <v>0</v>
      </c>
      <c r="Q19" s="50">
        <f t="shared" si="2"/>
        <v>0</v>
      </c>
      <c r="R19" s="50">
        <f t="shared" si="3"/>
        <v>0</v>
      </c>
    </row>
    <row r="20" spans="1:18" s="52" customFormat="1" ht="18" customHeight="1">
      <c r="A20" s="66" t="s">
        <v>55</v>
      </c>
      <c r="B20" s="71" t="s">
        <v>259</v>
      </c>
      <c r="C20" s="61">
        <f t="shared" si="5"/>
        <v>8</v>
      </c>
      <c r="D20" s="61">
        <f t="shared" si="6"/>
        <v>7479</v>
      </c>
      <c r="E20" s="61">
        <f t="shared" si="7"/>
        <v>8</v>
      </c>
      <c r="F20" s="61">
        <f t="shared" si="8"/>
        <v>7479</v>
      </c>
      <c r="G20" s="62">
        <v>8</v>
      </c>
      <c r="H20" s="62">
        <v>7479</v>
      </c>
      <c r="I20" s="62">
        <v>8</v>
      </c>
      <c r="J20" s="62">
        <v>7479</v>
      </c>
      <c r="K20" s="62">
        <v>0</v>
      </c>
      <c r="L20" s="62">
        <v>0</v>
      </c>
      <c r="M20" s="62">
        <v>0</v>
      </c>
      <c r="N20" s="62">
        <v>0</v>
      </c>
      <c r="O20" s="50">
        <f>'[5]M6 Tong hop Viec CHV '!$K$64</f>
        <v>8</v>
      </c>
      <c r="P20" s="51">
        <f>'[5]M7 Thop tien CHV'!$K$55</f>
        <v>7479</v>
      </c>
      <c r="Q20" s="50">
        <f t="shared" si="2"/>
        <v>0</v>
      </c>
      <c r="R20" s="50">
        <f t="shared" si="3"/>
        <v>0</v>
      </c>
    </row>
    <row r="21" spans="1:39" s="52" customFormat="1" ht="18" customHeight="1">
      <c r="A21" s="66" t="s">
        <v>56</v>
      </c>
      <c r="B21" s="67" t="s">
        <v>260</v>
      </c>
      <c r="C21" s="61">
        <f t="shared" si="5"/>
        <v>5</v>
      </c>
      <c r="D21" s="61">
        <f t="shared" si="6"/>
        <v>12380</v>
      </c>
      <c r="E21" s="61">
        <f t="shared" si="7"/>
        <v>5</v>
      </c>
      <c r="F21" s="61">
        <f t="shared" si="8"/>
        <v>12380</v>
      </c>
      <c r="G21" s="62">
        <v>5</v>
      </c>
      <c r="H21" s="62">
        <v>12380</v>
      </c>
      <c r="I21" s="62">
        <v>5</v>
      </c>
      <c r="J21" s="62">
        <v>12380</v>
      </c>
      <c r="K21" s="62">
        <v>0</v>
      </c>
      <c r="L21" s="62">
        <v>0</v>
      </c>
      <c r="M21" s="62">
        <v>0</v>
      </c>
      <c r="N21" s="62">
        <v>0</v>
      </c>
      <c r="O21" s="50">
        <f>'[5]M6 Tong hop Viec CHV '!$K$71</f>
        <v>5</v>
      </c>
      <c r="P21" s="51">
        <f>'[5]M7 Thop tien CHV'!$K$60</f>
        <v>12380</v>
      </c>
      <c r="Q21" s="50">
        <f t="shared" si="2"/>
        <v>0</v>
      </c>
      <c r="R21" s="50">
        <f t="shared" si="3"/>
        <v>0</v>
      </c>
      <c r="AJ21" s="52" t="s">
        <v>261</v>
      </c>
      <c r="AK21" s="52" t="s">
        <v>262</v>
      </c>
      <c r="AL21" s="52" t="s">
        <v>263</v>
      </c>
      <c r="AM21" s="63" t="s">
        <v>264</v>
      </c>
    </row>
    <row r="22" spans="1:39" s="52" customFormat="1" ht="18" customHeight="1">
      <c r="A22" s="66" t="s">
        <v>57</v>
      </c>
      <c r="B22" s="67" t="s">
        <v>265</v>
      </c>
      <c r="C22" s="61">
        <f t="shared" si="5"/>
        <v>4</v>
      </c>
      <c r="D22" s="61">
        <f t="shared" si="6"/>
        <v>22507</v>
      </c>
      <c r="E22" s="61">
        <f t="shared" si="7"/>
        <v>4</v>
      </c>
      <c r="F22" s="61">
        <f t="shared" si="8"/>
        <v>22507</v>
      </c>
      <c r="G22" s="62">
        <v>4</v>
      </c>
      <c r="H22" s="62">
        <v>22507</v>
      </c>
      <c r="I22" s="62">
        <v>4</v>
      </c>
      <c r="J22" s="62">
        <v>22507</v>
      </c>
      <c r="K22" s="62">
        <v>0</v>
      </c>
      <c r="L22" s="62">
        <v>0</v>
      </c>
      <c r="M22" s="62">
        <v>0</v>
      </c>
      <c r="N22" s="62">
        <v>0</v>
      </c>
      <c r="O22" s="50">
        <f>'[5]M6 Tong hop Viec CHV '!$K$78</f>
        <v>4</v>
      </c>
      <c r="P22" s="51">
        <f>'[5]M7 Thop tien CHV'!$K$65</f>
        <v>22507</v>
      </c>
      <c r="Q22" s="50">
        <f t="shared" si="2"/>
        <v>0</v>
      </c>
      <c r="R22" s="50">
        <f t="shared" si="3"/>
        <v>0</v>
      </c>
      <c r="AM22" s="63" t="s">
        <v>266</v>
      </c>
    </row>
    <row r="23" spans="1:18" s="52" customFormat="1" ht="18" customHeight="1">
      <c r="A23" s="66" t="s">
        <v>58</v>
      </c>
      <c r="B23" s="67" t="s">
        <v>267</v>
      </c>
      <c r="C23" s="61">
        <f t="shared" si="5"/>
        <v>3</v>
      </c>
      <c r="D23" s="61">
        <f t="shared" si="6"/>
        <v>7826</v>
      </c>
      <c r="E23" s="61">
        <f t="shared" si="7"/>
        <v>2</v>
      </c>
      <c r="F23" s="61">
        <f t="shared" si="8"/>
        <v>3326</v>
      </c>
      <c r="G23" s="62">
        <v>3</v>
      </c>
      <c r="H23" s="62">
        <v>7826</v>
      </c>
      <c r="I23" s="62">
        <v>2</v>
      </c>
      <c r="J23" s="62">
        <v>3326</v>
      </c>
      <c r="K23" s="62">
        <v>0</v>
      </c>
      <c r="L23" s="62">
        <v>0</v>
      </c>
      <c r="M23" s="62">
        <v>0</v>
      </c>
      <c r="N23" s="62">
        <v>0</v>
      </c>
      <c r="O23" s="50">
        <f>'[5]M6 Tong hop Viec CHV '!$K$84</f>
        <v>2</v>
      </c>
      <c r="P23" s="51">
        <f>'[5]M7 Thop tien CHV'!$K$69</f>
        <v>3326</v>
      </c>
      <c r="Q23" s="50">
        <f t="shared" si="2"/>
        <v>0</v>
      </c>
      <c r="R23" s="50">
        <f t="shared" si="3"/>
        <v>0</v>
      </c>
    </row>
    <row r="24" spans="1:36" s="52" customFormat="1" ht="18" customHeight="1">
      <c r="A24" s="66" t="s">
        <v>59</v>
      </c>
      <c r="B24" s="67" t="s">
        <v>268</v>
      </c>
      <c r="C24" s="61">
        <f t="shared" si="5"/>
        <v>0</v>
      </c>
      <c r="D24" s="61">
        <f t="shared" si="6"/>
        <v>0</v>
      </c>
      <c r="E24" s="61">
        <f t="shared" si="7"/>
        <v>0</v>
      </c>
      <c r="F24" s="61">
        <f t="shared" si="8"/>
        <v>0</v>
      </c>
      <c r="G24" s="62">
        <v>0</v>
      </c>
      <c r="H24" s="62">
        <v>0</v>
      </c>
      <c r="I24" s="62">
        <v>0</v>
      </c>
      <c r="J24" s="62">
        <v>0</v>
      </c>
      <c r="K24" s="62">
        <v>0</v>
      </c>
      <c r="L24" s="62">
        <v>0</v>
      </c>
      <c r="M24" s="62">
        <v>0</v>
      </c>
      <c r="N24" s="62">
        <v>0</v>
      </c>
      <c r="O24" s="50">
        <f>'[4]M6 Tong hop Viec CHV '!$K$75</f>
        <v>0</v>
      </c>
      <c r="P24" s="51">
        <f>'[4]M7 Thop tien CHV'!$K$74</f>
        <v>0</v>
      </c>
      <c r="Q24" s="50">
        <f t="shared" si="2"/>
        <v>0</v>
      </c>
      <c r="R24" s="50">
        <f t="shared" si="3"/>
        <v>0</v>
      </c>
      <c r="AJ24" s="52" t="s">
        <v>261</v>
      </c>
    </row>
    <row r="25" spans="1:36" s="52" customFormat="1" ht="18" customHeight="1">
      <c r="A25" s="66" t="s">
        <v>79</v>
      </c>
      <c r="B25" s="67" t="s">
        <v>269</v>
      </c>
      <c r="C25" s="61">
        <f t="shared" si="5"/>
        <v>1</v>
      </c>
      <c r="D25" s="61">
        <f t="shared" si="6"/>
        <v>4300</v>
      </c>
      <c r="E25" s="61">
        <f t="shared" si="7"/>
        <v>0</v>
      </c>
      <c r="F25" s="61">
        <f t="shared" si="8"/>
        <v>4300</v>
      </c>
      <c r="G25" s="62">
        <v>0</v>
      </c>
      <c r="H25" s="62">
        <v>0</v>
      </c>
      <c r="I25" s="62">
        <v>0</v>
      </c>
      <c r="J25" s="62"/>
      <c r="K25" s="62">
        <v>1</v>
      </c>
      <c r="L25" s="62">
        <v>4300</v>
      </c>
      <c r="M25" s="62">
        <v>0</v>
      </c>
      <c r="N25" s="62">
        <v>4300</v>
      </c>
      <c r="O25" s="50">
        <f>'[5]M6 Tong hop Viec CHV '!$K$99</f>
        <v>0</v>
      </c>
      <c r="P25" s="51">
        <f>'[5]M7 Thop tien CHV'!$K$80</f>
        <v>4300</v>
      </c>
      <c r="Q25" s="50">
        <f t="shared" si="2"/>
        <v>0</v>
      </c>
      <c r="R25" s="50">
        <f t="shared" si="3"/>
        <v>0</v>
      </c>
      <c r="AJ25" s="63" t="s">
        <v>270</v>
      </c>
    </row>
    <row r="26" spans="1:44" s="52" customFormat="1" ht="18" customHeight="1">
      <c r="A26" s="66" t="s">
        <v>80</v>
      </c>
      <c r="B26" s="67" t="s">
        <v>271</v>
      </c>
      <c r="C26" s="61">
        <f t="shared" si="5"/>
        <v>3</v>
      </c>
      <c r="D26" s="61">
        <f t="shared" si="6"/>
        <v>42109</v>
      </c>
      <c r="E26" s="61">
        <f t="shared" si="7"/>
        <v>1</v>
      </c>
      <c r="F26" s="61">
        <f t="shared" si="8"/>
        <v>18249</v>
      </c>
      <c r="G26" s="69">
        <v>2</v>
      </c>
      <c r="H26" s="69">
        <v>14749</v>
      </c>
      <c r="I26" s="69">
        <v>1</v>
      </c>
      <c r="J26" s="69">
        <v>14749</v>
      </c>
      <c r="K26" s="69">
        <v>1</v>
      </c>
      <c r="L26" s="69">
        <v>27360</v>
      </c>
      <c r="M26" s="69"/>
      <c r="N26" s="69">
        <v>3500</v>
      </c>
      <c r="O26" s="72">
        <f>'[5]M6 Tong hop Viec CHV '!$K$106</f>
        <v>1</v>
      </c>
      <c r="P26" s="51">
        <f>'[5]M7 Thop tien CHV'!$K$85</f>
        <v>18249</v>
      </c>
      <c r="Q26" s="50">
        <f t="shared" si="2"/>
        <v>0</v>
      </c>
      <c r="R26" s="50">
        <f t="shared" si="3"/>
        <v>0</v>
      </c>
      <c r="AR26" s="63"/>
    </row>
    <row r="27" spans="7:14" ht="8.25" customHeight="1">
      <c r="G27" s="2"/>
      <c r="H27" s="2"/>
      <c r="I27" s="2"/>
      <c r="J27" s="2"/>
      <c r="K27" s="3"/>
      <c r="L27" s="3"/>
      <c r="M27" s="3"/>
      <c r="N27" s="3"/>
    </row>
    <row r="28" spans="1:35" s="78" customFormat="1" ht="19.5" customHeight="1">
      <c r="A28" s="33"/>
      <c r="B28" s="550" t="s">
        <v>357</v>
      </c>
      <c r="C28" s="550"/>
      <c r="D28" s="550"/>
      <c r="E28" s="550"/>
      <c r="F28" s="75"/>
      <c r="G28" s="76"/>
      <c r="H28" s="76"/>
      <c r="I28" s="76"/>
      <c r="J28" s="550" t="s">
        <v>358</v>
      </c>
      <c r="K28" s="550"/>
      <c r="L28" s="550"/>
      <c r="M28" s="550"/>
      <c r="N28" s="550"/>
      <c r="O28" s="77"/>
      <c r="P28" s="77"/>
      <c r="AG28" s="78" t="s">
        <v>273</v>
      </c>
      <c r="AI28" s="79">
        <f>82/88</f>
        <v>0.9318181818181818</v>
      </c>
    </row>
    <row r="29" spans="1:16" s="85" customFormat="1" ht="19.5" customHeight="1">
      <c r="A29" s="80"/>
      <c r="B29" s="544" t="s">
        <v>35</v>
      </c>
      <c r="C29" s="544"/>
      <c r="D29" s="544"/>
      <c r="E29" s="544"/>
      <c r="F29" s="82"/>
      <c r="G29" s="83"/>
      <c r="H29" s="83"/>
      <c r="I29" s="83"/>
      <c r="J29" s="544" t="s">
        <v>274</v>
      </c>
      <c r="K29" s="544"/>
      <c r="L29" s="544"/>
      <c r="M29" s="544"/>
      <c r="N29" s="544"/>
      <c r="O29" s="84"/>
      <c r="P29" s="84"/>
    </row>
    <row r="30" spans="1:16" s="85" customFormat="1" ht="19.5" customHeight="1">
      <c r="A30" s="80"/>
      <c r="B30" s="546"/>
      <c r="C30" s="546"/>
      <c r="D30" s="546"/>
      <c r="E30" s="82"/>
      <c r="F30" s="82"/>
      <c r="G30" s="83"/>
      <c r="H30" s="83"/>
      <c r="I30" s="83"/>
      <c r="J30" s="545"/>
      <c r="K30" s="545"/>
      <c r="L30" s="545"/>
      <c r="M30" s="545"/>
      <c r="N30" s="545"/>
      <c r="O30" s="84"/>
      <c r="P30" s="84"/>
    </row>
    <row r="31" spans="1:16" s="85" customFormat="1" ht="8.25" customHeight="1">
      <c r="A31" s="80"/>
      <c r="B31" s="86"/>
      <c r="C31" s="86" t="s">
        <v>81</v>
      </c>
      <c r="D31" s="86"/>
      <c r="E31" s="87"/>
      <c r="F31" s="87"/>
      <c r="G31" s="88"/>
      <c r="H31" s="88"/>
      <c r="I31" s="88"/>
      <c r="J31" s="86"/>
      <c r="K31" s="86"/>
      <c r="L31" s="86"/>
      <c r="M31" s="86"/>
      <c r="N31" s="86"/>
      <c r="O31" s="84"/>
      <c r="P31" s="84"/>
    </row>
    <row r="32" spans="1:16" s="85" customFormat="1" ht="9" customHeight="1">
      <c r="A32" s="80"/>
      <c r="B32" s="547" t="s">
        <v>275</v>
      </c>
      <c r="C32" s="547"/>
      <c r="D32" s="547"/>
      <c r="E32" s="547"/>
      <c r="F32" s="87"/>
      <c r="G32" s="88"/>
      <c r="H32" s="88"/>
      <c r="I32" s="88"/>
      <c r="J32" s="543" t="s">
        <v>275</v>
      </c>
      <c r="K32" s="543"/>
      <c r="L32" s="543"/>
      <c r="M32" s="543"/>
      <c r="N32" s="543"/>
      <c r="O32" s="84"/>
      <c r="P32" s="84"/>
    </row>
    <row r="33" spans="1:16" s="85" customFormat="1" ht="19.5" customHeight="1">
      <c r="A33" s="80"/>
      <c r="B33" s="544" t="s">
        <v>276</v>
      </c>
      <c r="C33" s="544"/>
      <c r="D33" s="544"/>
      <c r="E33" s="544"/>
      <c r="F33" s="82"/>
      <c r="G33" s="83"/>
      <c r="H33" s="83"/>
      <c r="I33" s="83"/>
      <c r="J33" s="81"/>
      <c r="K33" s="544" t="s">
        <v>276</v>
      </c>
      <c r="L33" s="544"/>
      <c r="M33" s="544"/>
      <c r="N33" s="81"/>
      <c r="O33" s="84"/>
      <c r="P33" s="84"/>
    </row>
    <row r="34" spans="1:16" s="85" customFormat="1" ht="19.5" customHeight="1">
      <c r="A34" s="80"/>
      <c r="B34" s="81"/>
      <c r="C34" s="81"/>
      <c r="D34" s="81"/>
      <c r="E34" s="82"/>
      <c r="F34" s="82"/>
      <c r="G34" s="83"/>
      <c r="H34" s="83"/>
      <c r="I34" s="83"/>
      <c r="J34" s="81"/>
      <c r="K34" s="81"/>
      <c r="L34" s="81"/>
      <c r="M34" s="81"/>
      <c r="N34" s="81"/>
      <c r="O34" s="84"/>
      <c r="P34" s="84"/>
    </row>
    <row r="35" spans="2:14" ht="18.75" hidden="1">
      <c r="B35" s="89"/>
      <c r="C35" s="90"/>
      <c r="D35" s="90"/>
      <c r="E35" s="90"/>
      <c r="F35" s="90"/>
      <c r="G35" s="91"/>
      <c r="H35" s="91"/>
      <c r="I35" s="91"/>
      <c r="J35" s="91"/>
      <c r="K35" s="91"/>
      <c r="L35" s="91"/>
      <c r="M35" s="91"/>
      <c r="N35" s="89"/>
    </row>
    <row r="36" spans="2:19" ht="19.5" customHeight="1">
      <c r="B36" s="548" t="s">
        <v>229</v>
      </c>
      <c r="C36" s="548"/>
      <c r="D36" s="548"/>
      <c r="E36" s="548"/>
      <c r="F36" s="91"/>
      <c r="G36" s="91"/>
      <c r="H36" s="91"/>
      <c r="I36" s="91"/>
      <c r="J36" s="549" t="s">
        <v>230</v>
      </c>
      <c r="K36" s="549"/>
      <c r="L36" s="549"/>
      <c r="M36" s="549"/>
      <c r="N36" s="549"/>
      <c r="O36" s="94"/>
      <c r="P36" s="94"/>
      <c r="Q36" s="95"/>
      <c r="R36" s="95"/>
      <c r="S36" s="95"/>
    </row>
    <row r="37" spans="2:14" ht="18.75">
      <c r="B37" s="96"/>
      <c r="C37" s="90"/>
      <c r="D37" s="90"/>
      <c r="E37" s="90"/>
      <c r="F37" s="90"/>
      <c r="G37" s="89"/>
      <c r="H37" s="89"/>
      <c r="I37" s="89"/>
      <c r="J37" s="89"/>
      <c r="K37" s="89"/>
      <c r="L37" s="89"/>
      <c r="M37" s="89"/>
      <c r="N37" s="89"/>
    </row>
    <row r="38" spans="2:11" ht="15.75">
      <c r="B38" s="42"/>
      <c r="C38" s="42"/>
      <c r="D38" s="42"/>
      <c r="E38" s="42"/>
      <c r="F38" s="42"/>
      <c r="G38" s="97"/>
      <c r="H38" s="97"/>
      <c r="I38" s="97"/>
      <c r="J38" s="97"/>
      <c r="K38" s="42"/>
    </row>
    <row r="39" spans="2:11" ht="15.75">
      <c r="B39" s="42"/>
      <c r="C39" s="42"/>
      <c r="D39" s="42"/>
      <c r="E39" s="42"/>
      <c r="F39" s="42"/>
      <c r="G39" s="97"/>
      <c r="H39" s="97"/>
      <c r="I39" s="97"/>
      <c r="J39" s="97"/>
      <c r="K39" s="42"/>
    </row>
    <row r="40" spans="2:11" ht="15.75">
      <c r="B40" s="42"/>
      <c r="C40" s="42"/>
      <c r="D40" s="42"/>
      <c r="E40" s="42"/>
      <c r="F40" s="42"/>
      <c r="G40" s="97"/>
      <c r="H40" s="97"/>
      <c r="I40" s="97"/>
      <c r="J40" s="97"/>
      <c r="K40" s="42"/>
    </row>
    <row r="41" spans="2:11" ht="15.75">
      <c r="B41" s="42"/>
      <c r="C41" s="42"/>
      <c r="D41" s="42"/>
      <c r="E41" s="42"/>
      <c r="F41" s="42"/>
      <c r="G41" s="97"/>
      <c r="H41" s="97"/>
      <c r="I41" s="97"/>
      <c r="J41" s="97"/>
      <c r="K41" s="42"/>
    </row>
    <row r="42" spans="7:10" ht="15.75">
      <c r="G42" s="97"/>
      <c r="H42" s="97"/>
      <c r="I42" s="97"/>
      <c r="J42" s="97"/>
    </row>
    <row r="43" spans="7:10" ht="15.75">
      <c r="G43" s="97"/>
      <c r="H43" s="97"/>
      <c r="I43" s="97"/>
      <c r="J43" s="97"/>
    </row>
    <row r="44" spans="7:10" ht="15.75">
      <c r="G44" s="97"/>
      <c r="H44" s="97"/>
      <c r="I44" s="97"/>
      <c r="J44" s="97"/>
    </row>
    <row r="45" spans="7:10" ht="15.75">
      <c r="G45" s="97"/>
      <c r="H45" s="97"/>
      <c r="I45" s="97"/>
      <c r="J45" s="97"/>
    </row>
  </sheetData>
  <sheetProtection/>
  <mergeCells count="42">
    <mergeCell ref="A1:D1"/>
    <mergeCell ref="G6:N6"/>
    <mergeCell ref="E1:K2"/>
    <mergeCell ref="A2:D2"/>
    <mergeCell ref="A4:D4"/>
    <mergeCell ref="E3:J3"/>
    <mergeCell ref="A3:D3"/>
    <mergeCell ref="L4:N4"/>
    <mergeCell ref="D5:K5"/>
    <mergeCell ref="L2:N2"/>
    <mergeCell ref="O6:R6"/>
    <mergeCell ref="C6:F7"/>
    <mergeCell ref="M8:N8"/>
    <mergeCell ref="K7:N7"/>
    <mergeCell ref="R7:R9"/>
    <mergeCell ref="Q7:Q9"/>
    <mergeCell ref="O8:O9"/>
    <mergeCell ref="C8:D8"/>
    <mergeCell ref="P8:P9"/>
    <mergeCell ref="E8:F8"/>
    <mergeCell ref="B36:E36"/>
    <mergeCell ref="J36:N36"/>
    <mergeCell ref="B29:E29"/>
    <mergeCell ref="B28:E28"/>
    <mergeCell ref="J28:N28"/>
    <mergeCell ref="J29:N29"/>
    <mergeCell ref="I8:J8"/>
    <mergeCell ref="L3:N3"/>
    <mergeCell ref="G7:J7"/>
    <mergeCell ref="K8:L8"/>
    <mergeCell ref="J32:N32"/>
    <mergeCell ref="B33:E33"/>
    <mergeCell ref="J30:N30"/>
    <mergeCell ref="K33:M33"/>
    <mergeCell ref="B30:D30"/>
    <mergeCell ref="B32:E32"/>
    <mergeCell ref="G8:H8"/>
    <mergeCell ref="A10:B10"/>
    <mergeCell ref="A13:B13"/>
    <mergeCell ref="A11:B11"/>
    <mergeCell ref="A12:B12"/>
    <mergeCell ref="A6:B9"/>
  </mergeCells>
  <printOptions/>
  <pageMargins left="0.55" right="0.18" top="0.23" bottom="0.25" header="0.1" footer="0.08"/>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3" customWidth="1"/>
    <col min="2" max="2" width="21.125" style="73" customWidth="1"/>
    <col min="3" max="3" width="10.25390625" style="73" customWidth="1"/>
    <col min="4" max="6" width="7.875" style="73" customWidth="1"/>
    <col min="7" max="7" width="9.25390625" style="73" customWidth="1"/>
    <col min="8" max="8" width="7.25390625" style="73" customWidth="1"/>
    <col min="9" max="10" width="7.875" style="73" customWidth="1"/>
    <col min="11" max="11" width="7.125" style="73" customWidth="1"/>
    <col min="12" max="12" width="7.00390625" style="73" customWidth="1"/>
    <col min="13" max="13" width="7.875" style="73" customWidth="1"/>
    <col min="14" max="14" width="10.25390625" style="73" customWidth="1"/>
    <col min="15" max="16" width="7.875" style="73" customWidth="1"/>
    <col min="17" max="28" width="9.00390625" style="73" customWidth="1"/>
    <col min="29" max="29" width="8.375" style="73" customWidth="1"/>
    <col min="30" max="30" width="9.00390625" style="73" customWidth="1"/>
    <col min="31" max="31" width="11.25390625" style="73" customWidth="1"/>
    <col min="32" max="32" width="13.50390625" style="73" customWidth="1"/>
    <col min="33" max="16384" width="9.00390625" style="73" customWidth="1"/>
  </cols>
  <sheetData>
    <row r="1" spans="1:16" s="42" customFormat="1" ht="19.5" customHeight="1">
      <c r="A1" s="603" t="s">
        <v>26</v>
      </c>
      <c r="B1" s="603"/>
      <c r="C1" s="98"/>
      <c r="D1" s="606" t="s">
        <v>336</v>
      </c>
      <c r="E1" s="606"/>
      <c r="F1" s="606"/>
      <c r="G1" s="606"/>
      <c r="H1" s="606"/>
      <c r="I1" s="606"/>
      <c r="J1" s="606"/>
      <c r="K1" s="606"/>
      <c r="L1" s="606"/>
      <c r="M1" s="577" t="s">
        <v>277</v>
      </c>
      <c r="N1" s="578"/>
      <c r="O1" s="578"/>
      <c r="P1" s="578"/>
    </row>
    <row r="2" spans="1:16" s="42" customFormat="1" ht="34.5" customHeight="1">
      <c r="A2" s="605" t="s">
        <v>278</v>
      </c>
      <c r="B2" s="605"/>
      <c r="C2" s="605"/>
      <c r="D2" s="606"/>
      <c r="E2" s="606"/>
      <c r="F2" s="606"/>
      <c r="G2" s="606"/>
      <c r="H2" s="606"/>
      <c r="I2" s="606"/>
      <c r="J2" s="606"/>
      <c r="K2" s="606"/>
      <c r="L2" s="606"/>
      <c r="M2" s="579" t="s">
        <v>337</v>
      </c>
      <c r="N2" s="580"/>
      <c r="O2" s="580"/>
      <c r="P2" s="580"/>
    </row>
    <row r="3" spans="1:16" s="42" customFormat="1" ht="19.5" customHeight="1">
      <c r="A3" s="604" t="s">
        <v>279</v>
      </c>
      <c r="B3" s="604"/>
      <c r="C3" s="604"/>
      <c r="D3" s="606"/>
      <c r="E3" s="606"/>
      <c r="F3" s="606"/>
      <c r="G3" s="606"/>
      <c r="H3" s="606"/>
      <c r="I3" s="606"/>
      <c r="J3" s="606"/>
      <c r="K3" s="606"/>
      <c r="L3" s="606"/>
      <c r="M3" s="579" t="s">
        <v>280</v>
      </c>
      <c r="N3" s="580"/>
      <c r="O3" s="580"/>
      <c r="P3" s="580"/>
    </row>
    <row r="4" spans="1:16" s="103" customFormat="1" ht="18.75" customHeight="1">
      <c r="A4" s="99"/>
      <c r="B4" s="99"/>
      <c r="C4" s="100"/>
      <c r="D4" s="567"/>
      <c r="E4" s="567"/>
      <c r="F4" s="567"/>
      <c r="G4" s="567"/>
      <c r="H4" s="567"/>
      <c r="I4" s="567"/>
      <c r="J4" s="567"/>
      <c r="K4" s="567"/>
      <c r="L4" s="567"/>
      <c r="M4" s="101" t="s">
        <v>281</v>
      </c>
      <c r="N4" s="102"/>
      <c r="O4" s="102"/>
      <c r="P4" s="102"/>
    </row>
    <row r="5" spans="1:16" ht="49.5" customHeight="1">
      <c r="A5" s="592" t="s">
        <v>53</v>
      </c>
      <c r="B5" s="593"/>
      <c r="C5" s="598" t="s">
        <v>78</v>
      </c>
      <c r="D5" s="583"/>
      <c r="E5" s="583"/>
      <c r="F5" s="583"/>
      <c r="G5" s="583"/>
      <c r="H5" s="583"/>
      <c r="I5" s="583"/>
      <c r="J5" s="583"/>
      <c r="K5" s="581" t="s">
        <v>77</v>
      </c>
      <c r="L5" s="581"/>
      <c r="M5" s="581"/>
      <c r="N5" s="581"/>
      <c r="O5" s="581"/>
      <c r="P5" s="581"/>
    </row>
    <row r="6" spans="1:16" ht="20.25" customHeight="1">
      <c r="A6" s="594"/>
      <c r="B6" s="595"/>
      <c r="C6" s="598" t="s">
        <v>3</v>
      </c>
      <c r="D6" s="583"/>
      <c r="E6" s="583"/>
      <c r="F6" s="584"/>
      <c r="G6" s="581" t="s">
        <v>9</v>
      </c>
      <c r="H6" s="581"/>
      <c r="I6" s="581"/>
      <c r="J6" s="581"/>
      <c r="K6" s="582" t="s">
        <v>3</v>
      </c>
      <c r="L6" s="582"/>
      <c r="M6" s="582"/>
      <c r="N6" s="587" t="s">
        <v>9</v>
      </c>
      <c r="O6" s="587"/>
      <c r="P6" s="587"/>
    </row>
    <row r="7" spans="1:16" ht="52.5" customHeight="1">
      <c r="A7" s="594"/>
      <c r="B7" s="595"/>
      <c r="C7" s="599" t="s">
        <v>282</v>
      </c>
      <c r="D7" s="583" t="s">
        <v>74</v>
      </c>
      <c r="E7" s="583"/>
      <c r="F7" s="584"/>
      <c r="G7" s="581" t="s">
        <v>283</v>
      </c>
      <c r="H7" s="581" t="s">
        <v>74</v>
      </c>
      <c r="I7" s="581"/>
      <c r="J7" s="581"/>
      <c r="K7" s="581" t="s">
        <v>32</v>
      </c>
      <c r="L7" s="581" t="s">
        <v>75</v>
      </c>
      <c r="M7" s="581"/>
      <c r="N7" s="581" t="s">
        <v>60</v>
      </c>
      <c r="O7" s="581" t="s">
        <v>75</v>
      </c>
      <c r="P7" s="581"/>
    </row>
    <row r="8" spans="1:16" ht="15.75" customHeight="1">
      <c r="A8" s="594"/>
      <c r="B8" s="595"/>
      <c r="C8" s="599"/>
      <c r="D8" s="581" t="s">
        <v>36</v>
      </c>
      <c r="E8" s="581" t="s">
        <v>37</v>
      </c>
      <c r="F8" s="581" t="s">
        <v>40</v>
      </c>
      <c r="G8" s="581"/>
      <c r="H8" s="581" t="s">
        <v>36</v>
      </c>
      <c r="I8" s="581" t="s">
        <v>37</v>
      </c>
      <c r="J8" s="581" t="s">
        <v>40</v>
      </c>
      <c r="K8" s="581"/>
      <c r="L8" s="581" t="s">
        <v>14</v>
      </c>
      <c r="M8" s="581" t="s">
        <v>13</v>
      </c>
      <c r="N8" s="581"/>
      <c r="O8" s="581" t="s">
        <v>14</v>
      </c>
      <c r="P8" s="581" t="s">
        <v>13</v>
      </c>
    </row>
    <row r="9" spans="1:16" ht="44.25" customHeight="1">
      <c r="A9" s="596"/>
      <c r="B9" s="597"/>
      <c r="C9" s="600"/>
      <c r="D9" s="581"/>
      <c r="E9" s="581"/>
      <c r="F9" s="581"/>
      <c r="G9" s="581"/>
      <c r="H9" s="581"/>
      <c r="I9" s="581"/>
      <c r="J9" s="581"/>
      <c r="K9" s="581"/>
      <c r="L9" s="581"/>
      <c r="M9" s="581"/>
      <c r="N9" s="581"/>
      <c r="O9" s="581"/>
      <c r="P9" s="581"/>
    </row>
    <row r="10" spans="1:16" ht="15" customHeight="1">
      <c r="A10" s="590" t="s">
        <v>6</v>
      </c>
      <c r="B10" s="591"/>
      <c r="C10" s="105">
        <v>1</v>
      </c>
      <c r="D10" s="105" t="s">
        <v>44</v>
      </c>
      <c r="E10" s="105" t="s">
        <v>45</v>
      </c>
      <c r="F10" s="105" t="s">
        <v>54</v>
      </c>
      <c r="G10" s="105" t="s">
        <v>55</v>
      </c>
      <c r="H10" s="105" t="s">
        <v>56</v>
      </c>
      <c r="I10" s="105" t="s">
        <v>57</v>
      </c>
      <c r="J10" s="105" t="s">
        <v>58</v>
      </c>
      <c r="K10" s="105" t="s">
        <v>59</v>
      </c>
      <c r="L10" s="105" t="s">
        <v>79</v>
      </c>
      <c r="M10" s="105" t="s">
        <v>80</v>
      </c>
      <c r="N10" s="105" t="s">
        <v>81</v>
      </c>
      <c r="O10" s="105" t="s">
        <v>82</v>
      </c>
      <c r="P10" s="105" t="s">
        <v>83</v>
      </c>
    </row>
    <row r="11" spans="1:16" ht="15" customHeight="1">
      <c r="A11" s="601" t="s">
        <v>284</v>
      </c>
      <c r="B11" s="602"/>
      <c r="C11" s="106">
        <f aca="true" t="shared" si="0" ref="C11:P11">C13-C12</f>
        <v>0</v>
      </c>
      <c r="D11" s="106">
        <f t="shared" si="0"/>
        <v>0</v>
      </c>
      <c r="E11" s="106">
        <f t="shared" si="0"/>
        <v>0</v>
      </c>
      <c r="F11" s="106">
        <f t="shared" si="0"/>
        <v>0</v>
      </c>
      <c r="G11" s="106">
        <f t="shared" si="0"/>
        <v>0</v>
      </c>
      <c r="H11" s="106">
        <f t="shared" si="0"/>
        <v>0</v>
      </c>
      <c r="I11" s="106">
        <f t="shared" si="0"/>
        <v>0</v>
      </c>
      <c r="J11" s="106">
        <f t="shared" si="0"/>
        <v>0</v>
      </c>
      <c r="K11" s="106">
        <f t="shared" si="0"/>
        <v>0</v>
      </c>
      <c r="L11" s="106">
        <f t="shared" si="0"/>
        <v>0</v>
      </c>
      <c r="M11" s="106">
        <f t="shared" si="0"/>
        <v>0</v>
      </c>
      <c r="N11" s="106">
        <f t="shared" si="0"/>
        <v>0</v>
      </c>
      <c r="O11" s="106">
        <f t="shared" si="0"/>
        <v>0</v>
      </c>
      <c r="P11" s="106">
        <f t="shared" si="0"/>
        <v>0</v>
      </c>
    </row>
    <row r="12" spans="1:16" ht="15" customHeight="1">
      <c r="A12" s="585" t="s">
        <v>285</v>
      </c>
      <c r="B12" s="586"/>
      <c r="C12" s="107">
        <v>0</v>
      </c>
      <c r="D12" s="107">
        <v>0</v>
      </c>
      <c r="E12" s="107">
        <v>0</v>
      </c>
      <c r="F12" s="107">
        <v>0</v>
      </c>
      <c r="G12" s="107">
        <v>0</v>
      </c>
      <c r="H12" s="107">
        <v>0</v>
      </c>
      <c r="I12" s="107">
        <v>0</v>
      </c>
      <c r="J12" s="107">
        <v>0</v>
      </c>
      <c r="K12" s="107">
        <v>0</v>
      </c>
      <c r="L12" s="107">
        <v>0</v>
      </c>
      <c r="M12" s="107">
        <v>0</v>
      </c>
      <c r="N12" s="107">
        <v>0</v>
      </c>
      <c r="O12" s="107">
        <v>0</v>
      </c>
      <c r="P12" s="107">
        <v>0</v>
      </c>
    </row>
    <row r="13" spans="1:32" ht="15" customHeight="1">
      <c r="A13" s="588" t="s">
        <v>33</v>
      </c>
      <c r="B13" s="589"/>
      <c r="C13" s="108">
        <f>D13+E13+F13</f>
        <v>0</v>
      </c>
      <c r="D13" s="108">
        <f>D14+D15</f>
        <v>0</v>
      </c>
      <c r="E13" s="108">
        <f>E14+E15</f>
        <v>0</v>
      </c>
      <c r="F13" s="108">
        <f>F14+F15</f>
        <v>0</v>
      </c>
      <c r="G13" s="108">
        <f aca="true" t="shared" si="1" ref="G13:G26">H13+I13+J13</f>
        <v>0</v>
      </c>
      <c r="H13" s="108">
        <f>H14+H15</f>
        <v>0</v>
      </c>
      <c r="I13" s="108">
        <f>I14+I15</f>
        <v>0</v>
      </c>
      <c r="J13" s="108">
        <f>J14+J15</f>
        <v>0</v>
      </c>
      <c r="K13" s="108">
        <f aca="true" t="shared" si="2" ref="K13:K26">L13+M13</f>
        <v>0</v>
      </c>
      <c r="L13" s="108">
        <f>L14+L15</f>
        <v>0</v>
      </c>
      <c r="M13" s="108">
        <f>M14+M15</f>
        <v>0</v>
      </c>
      <c r="N13" s="108">
        <f aca="true" t="shared" si="3" ref="N13:N26">O13+P13</f>
        <v>0</v>
      </c>
      <c r="O13" s="108">
        <f>O14+O15</f>
        <v>0</v>
      </c>
      <c r="P13" s="108">
        <f>P14+P15</f>
        <v>0</v>
      </c>
      <c r="AF13" s="73" t="s">
        <v>253</v>
      </c>
    </row>
    <row r="14" spans="1:37" ht="15" customHeight="1">
      <c r="A14" s="109" t="s">
        <v>0</v>
      </c>
      <c r="B14" s="110" t="s">
        <v>76</v>
      </c>
      <c r="C14" s="111">
        <f>C15+C16</f>
        <v>0</v>
      </c>
      <c r="D14" s="112">
        <f>D15+D16</f>
        <v>0</v>
      </c>
      <c r="E14" s="112">
        <v>0</v>
      </c>
      <c r="F14" s="112">
        <v>0</v>
      </c>
      <c r="G14" s="112">
        <f t="shared" si="1"/>
        <v>0</v>
      </c>
      <c r="H14" s="112">
        <v>0</v>
      </c>
      <c r="I14" s="112">
        <v>0</v>
      </c>
      <c r="J14" s="112">
        <v>0</v>
      </c>
      <c r="K14" s="112">
        <f t="shared" si="2"/>
        <v>0</v>
      </c>
      <c r="L14" s="112">
        <v>0</v>
      </c>
      <c r="M14" s="112">
        <v>0</v>
      </c>
      <c r="N14" s="112">
        <f t="shared" si="3"/>
        <v>0</v>
      </c>
      <c r="O14" s="112">
        <v>0</v>
      </c>
      <c r="P14" s="112">
        <v>0</v>
      </c>
      <c r="AK14" s="113"/>
    </row>
    <row r="15" spans="1:16" ht="15" customHeight="1">
      <c r="A15" s="114" t="s">
        <v>1</v>
      </c>
      <c r="B15" s="115" t="s">
        <v>17</v>
      </c>
      <c r="C15" s="111">
        <f aca="true" t="shared" si="4" ref="C15:C26">D15+E15+F15</f>
        <v>0</v>
      </c>
      <c r="D15" s="111">
        <f>D16+D17+D18+D19+D20+D21+D22+D23+D24+D25+D26</f>
        <v>0</v>
      </c>
      <c r="E15" s="111">
        <f>E16+E17+E18+E19+E20+E21+E22+E23+E24+E25+E26</f>
        <v>0</v>
      </c>
      <c r="F15" s="111">
        <f>F16+F17+F18+F19+F20+F21+F22+F23+F24+F25+F26</f>
        <v>0</v>
      </c>
      <c r="G15" s="111">
        <f t="shared" si="1"/>
        <v>0</v>
      </c>
      <c r="H15" s="111">
        <f>H16+H17+H18+H19+H20+H21+H22+H23+H24+H25+H26</f>
        <v>0</v>
      </c>
      <c r="I15" s="111">
        <f>I16+I17+I18+I19+I20+I21+I22+I23+I24+I25+I26</f>
        <v>0</v>
      </c>
      <c r="J15" s="111">
        <f>J16+J17+J18+J19+J20+J21+J22+J23+J24+J25+J26</f>
        <v>0</v>
      </c>
      <c r="K15" s="111">
        <f t="shared" si="2"/>
        <v>0</v>
      </c>
      <c r="L15" s="111">
        <f>L16+L17+L18+L19+L20+L21+L22+L23+L24+L25+L26</f>
        <v>0</v>
      </c>
      <c r="M15" s="111">
        <f>M16+M17+M18+M19+M20+M21+M22+M23+M24+M25+M26</f>
        <v>0</v>
      </c>
      <c r="N15" s="111">
        <f t="shared" si="3"/>
        <v>0</v>
      </c>
      <c r="O15" s="111">
        <f>O16+O17+O18+O19+O20+O21+O22+O23+O24+O25+O26</f>
        <v>0</v>
      </c>
      <c r="P15" s="111">
        <f>P16+P17+P18+P19+P20+P21+P22+P23+P24+P25+P26</f>
        <v>0</v>
      </c>
    </row>
    <row r="16" spans="1:38" s="42" customFormat="1" ht="15" customHeight="1">
      <c r="A16" s="116" t="s">
        <v>43</v>
      </c>
      <c r="B16" s="117" t="s">
        <v>254</v>
      </c>
      <c r="C16" s="111">
        <f t="shared" si="4"/>
        <v>0</v>
      </c>
      <c r="D16" s="118">
        <v>0</v>
      </c>
      <c r="E16" s="118">
        <v>0</v>
      </c>
      <c r="F16" s="118">
        <v>0</v>
      </c>
      <c r="G16" s="118">
        <f t="shared" si="1"/>
        <v>0</v>
      </c>
      <c r="H16" s="118">
        <v>0</v>
      </c>
      <c r="I16" s="118">
        <v>0</v>
      </c>
      <c r="J16" s="118">
        <v>0</v>
      </c>
      <c r="K16" s="118">
        <f t="shared" si="2"/>
        <v>0</v>
      </c>
      <c r="L16" s="118">
        <v>0</v>
      </c>
      <c r="M16" s="118">
        <v>0</v>
      </c>
      <c r="N16" s="118">
        <f t="shared" si="3"/>
        <v>0</v>
      </c>
      <c r="O16" s="118">
        <v>0</v>
      </c>
      <c r="P16" s="118">
        <v>0</v>
      </c>
      <c r="AL16" s="113"/>
    </row>
    <row r="17" spans="1:32" s="42" customFormat="1" ht="15" customHeight="1">
      <c r="A17" s="116" t="s">
        <v>44</v>
      </c>
      <c r="B17" s="119" t="s">
        <v>286</v>
      </c>
      <c r="C17" s="111">
        <f t="shared" si="4"/>
        <v>0</v>
      </c>
      <c r="D17" s="118">
        <v>0</v>
      </c>
      <c r="E17" s="118">
        <v>0</v>
      </c>
      <c r="F17" s="118">
        <v>0</v>
      </c>
      <c r="G17" s="118">
        <f t="shared" si="1"/>
        <v>0</v>
      </c>
      <c r="H17" s="118">
        <v>0</v>
      </c>
      <c r="I17" s="118">
        <v>0</v>
      </c>
      <c r="J17" s="118">
        <v>0</v>
      </c>
      <c r="K17" s="118">
        <f t="shared" si="2"/>
        <v>0</v>
      </c>
      <c r="L17" s="118">
        <v>0</v>
      </c>
      <c r="M17" s="118">
        <v>0</v>
      </c>
      <c r="N17" s="118">
        <f t="shared" si="3"/>
        <v>0</v>
      </c>
      <c r="O17" s="118">
        <v>0</v>
      </c>
      <c r="P17" s="118">
        <v>0</v>
      </c>
      <c r="AF17" s="113" t="s">
        <v>256</v>
      </c>
    </row>
    <row r="18" spans="1:16" s="42" customFormat="1" ht="15" customHeight="1">
      <c r="A18" s="116" t="s">
        <v>45</v>
      </c>
      <c r="B18" s="117" t="s">
        <v>257</v>
      </c>
      <c r="C18" s="111">
        <f t="shared" si="4"/>
        <v>0</v>
      </c>
      <c r="D18" s="118">
        <v>0</v>
      </c>
      <c r="E18" s="118">
        <v>0</v>
      </c>
      <c r="F18" s="118">
        <v>0</v>
      </c>
      <c r="G18" s="118">
        <f t="shared" si="1"/>
        <v>0</v>
      </c>
      <c r="H18" s="118">
        <v>0</v>
      </c>
      <c r="I18" s="118">
        <v>0</v>
      </c>
      <c r="J18" s="118">
        <v>0</v>
      </c>
      <c r="K18" s="118">
        <f t="shared" si="2"/>
        <v>0</v>
      </c>
      <c r="L18" s="118">
        <v>0</v>
      </c>
      <c r="M18" s="118">
        <v>0</v>
      </c>
      <c r="N18" s="118">
        <f t="shared" si="3"/>
        <v>0</v>
      </c>
      <c r="O18" s="118">
        <v>0</v>
      </c>
      <c r="P18" s="118">
        <v>0</v>
      </c>
    </row>
    <row r="19" spans="1:16" s="42" customFormat="1" ht="15" customHeight="1">
      <c r="A19" s="116" t="s">
        <v>54</v>
      </c>
      <c r="B19" s="117" t="s">
        <v>258</v>
      </c>
      <c r="C19" s="111">
        <f t="shared" si="4"/>
        <v>0</v>
      </c>
      <c r="D19" s="118">
        <v>0</v>
      </c>
      <c r="E19" s="118">
        <v>0</v>
      </c>
      <c r="F19" s="118">
        <v>0</v>
      </c>
      <c r="G19" s="118">
        <f t="shared" si="1"/>
        <v>0</v>
      </c>
      <c r="H19" s="118">
        <v>0</v>
      </c>
      <c r="I19" s="118">
        <v>0</v>
      </c>
      <c r="J19" s="118">
        <v>0</v>
      </c>
      <c r="K19" s="118">
        <f t="shared" si="2"/>
        <v>0</v>
      </c>
      <c r="L19" s="118">
        <v>0</v>
      </c>
      <c r="M19" s="118">
        <v>0</v>
      </c>
      <c r="N19" s="118">
        <f t="shared" si="3"/>
        <v>0</v>
      </c>
      <c r="O19" s="118">
        <v>0</v>
      </c>
      <c r="P19" s="118">
        <v>0</v>
      </c>
    </row>
    <row r="20" spans="1:16" s="42" customFormat="1" ht="15" customHeight="1">
      <c r="A20" s="116" t="s">
        <v>55</v>
      </c>
      <c r="B20" s="117" t="s">
        <v>259</v>
      </c>
      <c r="C20" s="111">
        <f t="shared" si="4"/>
        <v>0</v>
      </c>
      <c r="D20" s="118">
        <v>0</v>
      </c>
      <c r="E20" s="118">
        <v>0</v>
      </c>
      <c r="F20" s="118">
        <v>0</v>
      </c>
      <c r="G20" s="118">
        <f t="shared" si="1"/>
        <v>0</v>
      </c>
      <c r="H20" s="118">
        <v>0</v>
      </c>
      <c r="I20" s="118">
        <v>0</v>
      </c>
      <c r="J20" s="118">
        <v>0</v>
      </c>
      <c r="K20" s="118">
        <f t="shared" si="2"/>
        <v>0</v>
      </c>
      <c r="L20" s="118">
        <v>0</v>
      </c>
      <c r="M20" s="118">
        <v>0</v>
      </c>
      <c r="N20" s="118">
        <f t="shared" si="3"/>
        <v>0</v>
      </c>
      <c r="O20" s="118">
        <v>0</v>
      </c>
      <c r="P20" s="118">
        <v>0</v>
      </c>
    </row>
    <row r="21" spans="1:39" s="42" customFormat="1" ht="15" customHeight="1">
      <c r="A21" s="116" t="s">
        <v>56</v>
      </c>
      <c r="B21" s="117" t="s">
        <v>260</v>
      </c>
      <c r="C21" s="111">
        <f t="shared" si="4"/>
        <v>0</v>
      </c>
      <c r="D21" s="118">
        <v>0</v>
      </c>
      <c r="E21" s="118">
        <v>0</v>
      </c>
      <c r="F21" s="118">
        <v>0</v>
      </c>
      <c r="G21" s="118">
        <f t="shared" si="1"/>
        <v>0</v>
      </c>
      <c r="H21" s="118">
        <v>0</v>
      </c>
      <c r="I21" s="118">
        <v>0</v>
      </c>
      <c r="J21" s="118">
        <v>0</v>
      </c>
      <c r="K21" s="118">
        <f t="shared" si="2"/>
        <v>0</v>
      </c>
      <c r="L21" s="118">
        <v>0</v>
      </c>
      <c r="M21" s="118">
        <v>0</v>
      </c>
      <c r="N21" s="118">
        <f t="shared" si="3"/>
        <v>0</v>
      </c>
      <c r="O21" s="118">
        <v>0</v>
      </c>
      <c r="P21" s="118">
        <v>0</v>
      </c>
      <c r="AJ21" s="42" t="s">
        <v>261</v>
      </c>
      <c r="AK21" s="42" t="s">
        <v>262</v>
      </c>
      <c r="AL21" s="42" t="s">
        <v>263</v>
      </c>
      <c r="AM21" s="113" t="s">
        <v>264</v>
      </c>
    </row>
    <row r="22" spans="1:39" s="42" customFormat="1" ht="15" customHeight="1">
      <c r="A22" s="116" t="s">
        <v>57</v>
      </c>
      <c r="B22" s="117" t="s">
        <v>265</v>
      </c>
      <c r="C22" s="111">
        <f t="shared" si="4"/>
        <v>0</v>
      </c>
      <c r="D22" s="118">
        <v>0</v>
      </c>
      <c r="E22" s="118">
        <v>0</v>
      </c>
      <c r="F22" s="118">
        <v>0</v>
      </c>
      <c r="G22" s="118">
        <f t="shared" si="1"/>
        <v>0</v>
      </c>
      <c r="H22" s="118">
        <v>0</v>
      </c>
      <c r="I22" s="118">
        <v>0</v>
      </c>
      <c r="J22" s="118">
        <v>0</v>
      </c>
      <c r="K22" s="118">
        <f t="shared" si="2"/>
        <v>0</v>
      </c>
      <c r="L22" s="118">
        <v>0</v>
      </c>
      <c r="M22" s="118">
        <v>0</v>
      </c>
      <c r="N22" s="118">
        <f t="shared" si="3"/>
        <v>0</v>
      </c>
      <c r="O22" s="118">
        <v>0</v>
      </c>
      <c r="P22" s="118">
        <v>0</v>
      </c>
      <c r="AM22" s="113" t="s">
        <v>266</v>
      </c>
    </row>
    <row r="23" spans="1:16" s="42" customFormat="1" ht="15" customHeight="1">
      <c r="A23" s="116" t="s">
        <v>58</v>
      </c>
      <c r="B23" s="117" t="s">
        <v>267</v>
      </c>
      <c r="C23" s="111">
        <f t="shared" si="4"/>
        <v>0</v>
      </c>
      <c r="D23" s="118">
        <v>0</v>
      </c>
      <c r="E23" s="118">
        <v>0</v>
      </c>
      <c r="F23" s="118">
        <v>0</v>
      </c>
      <c r="G23" s="118">
        <f t="shared" si="1"/>
        <v>0</v>
      </c>
      <c r="H23" s="118">
        <v>0</v>
      </c>
      <c r="I23" s="118">
        <v>0</v>
      </c>
      <c r="J23" s="118">
        <v>0</v>
      </c>
      <c r="K23" s="118">
        <f t="shared" si="2"/>
        <v>0</v>
      </c>
      <c r="L23" s="118">
        <v>0</v>
      </c>
      <c r="M23" s="118">
        <v>0</v>
      </c>
      <c r="N23" s="118">
        <f t="shared" si="3"/>
        <v>0</v>
      </c>
      <c r="O23" s="118">
        <v>0</v>
      </c>
      <c r="P23" s="118">
        <v>0</v>
      </c>
    </row>
    <row r="24" spans="1:36" s="42" customFormat="1" ht="15" customHeight="1">
      <c r="A24" s="116" t="s">
        <v>59</v>
      </c>
      <c r="B24" s="117" t="s">
        <v>268</v>
      </c>
      <c r="C24" s="111">
        <f t="shared" si="4"/>
        <v>0</v>
      </c>
      <c r="D24" s="118">
        <v>0</v>
      </c>
      <c r="E24" s="118">
        <v>0</v>
      </c>
      <c r="F24" s="118">
        <v>0</v>
      </c>
      <c r="G24" s="118">
        <f t="shared" si="1"/>
        <v>0</v>
      </c>
      <c r="H24" s="118">
        <v>0</v>
      </c>
      <c r="I24" s="118">
        <v>0</v>
      </c>
      <c r="J24" s="118">
        <v>0</v>
      </c>
      <c r="K24" s="118">
        <f t="shared" si="2"/>
        <v>0</v>
      </c>
      <c r="L24" s="118">
        <v>0</v>
      </c>
      <c r="M24" s="118">
        <v>0</v>
      </c>
      <c r="N24" s="118">
        <f t="shared" si="3"/>
        <v>0</v>
      </c>
      <c r="O24" s="118">
        <v>0</v>
      </c>
      <c r="P24" s="118">
        <v>0</v>
      </c>
      <c r="AJ24" s="42" t="s">
        <v>261</v>
      </c>
    </row>
    <row r="25" spans="1:36" s="42" customFormat="1" ht="15" customHeight="1">
      <c r="A25" s="116" t="s">
        <v>79</v>
      </c>
      <c r="B25" s="117" t="s">
        <v>269</v>
      </c>
      <c r="C25" s="111">
        <f t="shared" si="4"/>
        <v>0</v>
      </c>
      <c r="D25" s="118">
        <v>0</v>
      </c>
      <c r="E25" s="118">
        <v>0</v>
      </c>
      <c r="F25" s="118">
        <v>0</v>
      </c>
      <c r="G25" s="118">
        <f t="shared" si="1"/>
        <v>0</v>
      </c>
      <c r="H25" s="118">
        <v>0</v>
      </c>
      <c r="I25" s="118">
        <v>0</v>
      </c>
      <c r="J25" s="118">
        <v>0</v>
      </c>
      <c r="K25" s="118">
        <f t="shared" si="2"/>
        <v>0</v>
      </c>
      <c r="L25" s="118">
        <v>0</v>
      </c>
      <c r="M25" s="118">
        <v>0</v>
      </c>
      <c r="N25" s="118">
        <f t="shared" si="3"/>
        <v>0</v>
      </c>
      <c r="O25" s="118">
        <v>0</v>
      </c>
      <c r="P25" s="118">
        <v>0</v>
      </c>
      <c r="AJ25" s="113" t="s">
        <v>270</v>
      </c>
    </row>
    <row r="26" spans="1:44" s="42" customFormat="1" ht="15" customHeight="1">
      <c r="A26" s="116" t="s">
        <v>80</v>
      </c>
      <c r="B26" s="117" t="s">
        <v>271</v>
      </c>
      <c r="C26" s="111">
        <f t="shared" si="4"/>
        <v>0</v>
      </c>
      <c r="D26" s="118">
        <v>0</v>
      </c>
      <c r="E26" s="118">
        <v>0</v>
      </c>
      <c r="F26" s="118">
        <v>0</v>
      </c>
      <c r="G26" s="118">
        <f t="shared" si="1"/>
        <v>0</v>
      </c>
      <c r="H26" s="118">
        <v>0</v>
      </c>
      <c r="I26" s="118">
        <v>0</v>
      </c>
      <c r="J26" s="118">
        <v>0</v>
      </c>
      <c r="K26" s="118">
        <f t="shared" si="2"/>
        <v>0</v>
      </c>
      <c r="L26" s="118">
        <v>0</v>
      </c>
      <c r="M26" s="118">
        <v>0</v>
      </c>
      <c r="N26" s="118">
        <f t="shared" si="3"/>
        <v>0</v>
      </c>
      <c r="O26" s="118">
        <v>0</v>
      </c>
      <c r="P26" s="118">
        <v>0</v>
      </c>
      <c r="AR26" s="113"/>
    </row>
    <row r="27" spans="1:16" ht="9.75" customHeight="1">
      <c r="A27" s="120"/>
      <c r="B27" s="121"/>
      <c r="C27" s="122"/>
      <c r="D27" s="122"/>
      <c r="E27" s="122"/>
      <c r="F27" s="122"/>
      <c r="G27" s="122"/>
      <c r="H27" s="122"/>
      <c r="I27" s="122"/>
      <c r="J27" s="122"/>
      <c r="K27" s="122"/>
      <c r="L27" s="122"/>
      <c r="M27" s="122"/>
      <c r="N27" s="122"/>
      <c r="O27" s="122"/>
      <c r="P27" s="122"/>
    </row>
    <row r="28" spans="2:35" ht="27" customHeight="1">
      <c r="B28" s="573" t="s">
        <v>338</v>
      </c>
      <c r="C28" s="574"/>
      <c r="D28" s="574"/>
      <c r="E28" s="574"/>
      <c r="F28" s="123"/>
      <c r="G28" s="123"/>
      <c r="H28" s="123"/>
      <c r="I28" s="123"/>
      <c r="J28" s="123"/>
      <c r="K28" s="568" t="s">
        <v>339</v>
      </c>
      <c r="L28" s="568"/>
      <c r="M28" s="568"/>
      <c r="N28" s="568"/>
      <c r="O28" s="568"/>
      <c r="P28" s="568"/>
      <c r="AG28" s="73" t="s">
        <v>273</v>
      </c>
      <c r="AI28" s="113">
        <f>82/88</f>
        <v>0.9318181818181818</v>
      </c>
    </row>
    <row r="29" spans="2:16" ht="16.5">
      <c r="B29" s="574"/>
      <c r="C29" s="574"/>
      <c r="D29" s="574"/>
      <c r="E29" s="574"/>
      <c r="F29" s="123"/>
      <c r="G29" s="123"/>
      <c r="H29" s="123"/>
      <c r="I29" s="123"/>
      <c r="J29" s="123"/>
      <c r="K29" s="568"/>
      <c r="L29" s="568"/>
      <c r="M29" s="568"/>
      <c r="N29" s="568"/>
      <c r="O29" s="568"/>
      <c r="P29" s="568"/>
    </row>
    <row r="30" spans="2:16" ht="21" customHeight="1">
      <c r="B30" s="574"/>
      <c r="C30" s="574"/>
      <c r="D30" s="574"/>
      <c r="E30" s="574"/>
      <c r="F30" s="123"/>
      <c r="G30" s="123"/>
      <c r="H30" s="123"/>
      <c r="I30" s="123"/>
      <c r="J30" s="123"/>
      <c r="K30" s="568"/>
      <c r="L30" s="568"/>
      <c r="M30" s="568"/>
      <c r="N30" s="568"/>
      <c r="O30" s="568"/>
      <c r="P30" s="568"/>
    </row>
    <row r="32" spans="2:16" ht="16.5" customHeight="1">
      <c r="B32" s="576" t="s">
        <v>276</v>
      </c>
      <c r="C32" s="576"/>
      <c r="D32" s="576"/>
      <c r="E32" s="124"/>
      <c r="F32" s="124"/>
      <c r="G32" s="124"/>
      <c r="H32" s="124"/>
      <c r="I32" s="124"/>
      <c r="J32" s="124"/>
      <c r="K32" s="575" t="s">
        <v>340</v>
      </c>
      <c r="L32" s="575"/>
      <c r="M32" s="575"/>
      <c r="N32" s="575"/>
      <c r="O32" s="575"/>
      <c r="P32" s="575"/>
    </row>
    <row r="33" ht="12.75" customHeight="1"/>
    <row r="34" spans="2:5" ht="15.75">
      <c r="B34" s="125"/>
      <c r="C34" s="125"/>
      <c r="D34" s="125"/>
      <c r="E34" s="125"/>
    </row>
    <row r="35" ht="15.75" hidden="1"/>
    <row r="36" spans="2:16" ht="15.75">
      <c r="B36" s="571" t="s">
        <v>229</v>
      </c>
      <c r="C36" s="571"/>
      <c r="D36" s="571"/>
      <c r="E36" s="571"/>
      <c r="F36" s="126"/>
      <c r="G36" s="126"/>
      <c r="H36" s="126"/>
      <c r="I36" s="126"/>
      <c r="K36" s="572" t="s">
        <v>230</v>
      </c>
      <c r="L36" s="572"/>
      <c r="M36" s="572"/>
      <c r="N36" s="572"/>
      <c r="O36" s="572"/>
      <c r="P36" s="572"/>
    </row>
    <row r="39" ht="15.75">
      <c r="A39" s="128" t="s">
        <v>41</v>
      </c>
    </row>
    <row r="40" spans="1:6" ht="15.75">
      <c r="A40" s="129"/>
      <c r="B40" s="130" t="s">
        <v>46</v>
      </c>
      <c r="C40" s="130"/>
      <c r="D40" s="130"/>
      <c r="E40" s="130"/>
      <c r="F40" s="130"/>
    </row>
    <row r="41" spans="1:14" ht="15.75" customHeight="1">
      <c r="A41" s="131" t="s">
        <v>25</v>
      </c>
      <c r="B41" s="570" t="s">
        <v>49</v>
      </c>
      <c r="C41" s="570"/>
      <c r="D41" s="570"/>
      <c r="E41" s="570"/>
      <c r="F41" s="570"/>
      <c r="G41" s="131"/>
      <c r="H41" s="131"/>
      <c r="I41" s="131"/>
      <c r="J41" s="131"/>
      <c r="K41" s="131"/>
      <c r="L41" s="131"/>
      <c r="M41" s="131"/>
      <c r="N41" s="131"/>
    </row>
    <row r="42" spans="1:14" ht="15" customHeight="1">
      <c r="A42" s="131"/>
      <c r="B42" s="569" t="s">
        <v>50</v>
      </c>
      <c r="C42" s="569"/>
      <c r="D42" s="569"/>
      <c r="E42" s="569"/>
      <c r="F42" s="569"/>
      <c r="G42" s="569"/>
      <c r="H42" s="132"/>
      <c r="I42" s="132"/>
      <c r="J42" s="132"/>
      <c r="K42" s="131"/>
      <c r="L42" s="131"/>
      <c r="M42" s="131"/>
      <c r="N42" s="131"/>
    </row>
  </sheetData>
  <sheetProtection/>
  <mergeCells count="45">
    <mergeCell ref="A1:B1"/>
    <mergeCell ref="E8:E9"/>
    <mergeCell ref="C6:F6"/>
    <mergeCell ref="F8:F9"/>
    <mergeCell ref="A3:C3"/>
    <mergeCell ref="A2:C2"/>
    <mergeCell ref="D1:L3"/>
    <mergeCell ref="I8:I9"/>
    <mergeCell ref="K7:K9"/>
    <mergeCell ref="J8:J9"/>
    <mergeCell ref="A13:B13"/>
    <mergeCell ref="G7:G9"/>
    <mergeCell ref="A10:B10"/>
    <mergeCell ref="A5:B9"/>
    <mergeCell ref="C5:J5"/>
    <mergeCell ref="G6:J6"/>
    <mergeCell ref="C7:C9"/>
    <mergeCell ref="H7:J7"/>
    <mergeCell ref="D8:D9"/>
    <mergeCell ref="A11:B11"/>
    <mergeCell ref="P8:P9"/>
    <mergeCell ref="O8:O9"/>
    <mergeCell ref="A12:B12"/>
    <mergeCell ref="K5:P5"/>
    <mergeCell ref="N7:N9"/>
    <mergeCell ref="N6:P6"/>
    <mergeCell ref="O7:P7"/>
    <mergeCell ref="M1:P1"/>
    <mergeCell ref="M2:P2"/>
    <mergeCell ref="M3:P3"/>
    <mergeCell ref="H8:H9"/>
    <mergeCell ref="L8:L9"/>
    <mergeCell ref="M8:M9"/>
    <mergeCell ref="K6:M6"/>
    <mergeCell ref="L7:M7"/>
    <mergeCell ref="D4:L4"/>
    <mergeCell ref="D7:F7"/>
    <mergeCell ref="K28:P30"/>
    <mergeCell ref="B42:G42"/>
    <mergeCell ref="B41:F41"/>
    <mergeCell ref="B36:E36"/>
    <mergeCell ref="K36:P36"/>
    <mergeCell ref="B28:E30"/>
    <mergeCell ref="K32:P32"/>
    <mergeCell ref="B32:D32"/>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3" customWidth="1"/>
    <col min="2" max="2" width="23.875" style="33" customWidth="1"/>
    <col min="3" max="3" width="13.875" style="33" customWidth="1"/>
    <col min="4" max="4" width="11.125" style="33" customWidth="1"/>
    <col min="5" max="5" width="10.125" style="33" customWidth="1"/>
    <col min="6" max="12" width="10.25390625" style="33" customWidth="1"/>
    <col min="13" max="13" width="14.25390625" style="33" customWidth="1"/>
    <col min="14"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2" ht="22.5" customHeight="1">
      <c r="A1" s="561" t="s">
        <v>95</v>
      </c>
      <c r="B1" s="561"/>
      <c r="C1" s="561"/>
      <c r="D1" s="633" t="s">
        <v>341</v>
      </c>
      <c r="E1" s="633"/>
      <c r="F1" s="633"/>
      <c r="G1" s="633"/>
      <c r="H1" s="633"/>
      <c r="I1" s="633"/>
      <c r="J1" s="632" t="s">
        <v>342</v>
      </c>
      <c r="K1" s="609"/>
      <c r="L1" s="609"/>
    </row>
    <row r="2" spans="1:13" ht="15.75" customHeight="1">
      <c r="A2" s="630" t="s">
        <v>287</v>
      </c>
      <c r="B2" s="630"/>
      <c r="C2" s="630"/>
      <c r="D2" s="633"/>
      <c r="E2" s="633"/>
      <c r="F2" s="633"/>
      <c r="G2" s="633"/>
      <c r="H2" s="633"/>
      <c r="I2" s="633"/>
      <c r="J2" s="609" t="s">
        <v>288</v>
      </c>
      <c r="K2" s="609"/>
      <c r="L2" s="609"/>
      <c r="M2" s="133"/>
    </row>
    <row r="3" spans="1:13" ht="15.75" customHeight="1">
      <c r="A3" s="563" t="s">
        <v>239</v>
      </c>
      <c r="B3" s="563"/>
      <c r="C3" s="563"/>
      <c r="D3" s="633"/>
      <c r="E3" s="633"/>
      <c r="F3" s="633"/>
      <c r="G3" s="633"/>
      <c r="H3" s="633"/>
      <c r="I3" s="633"/>
      <c r="J3" s="632" t="s">
        <v>343</v>
      </c>
      <c r="K3" s="632"/>
      <c r="L3" s="632"/>
      <c r="M3" s="37"/>
    </row>
    <row r="4" spans="1:13" ht="15.75" customHeight="1">
      <c r="A4" s="631" t="s">
        <v>241</v>
      </c>
      <c r="B4" s="631"/>
      <c r="C4" s="631"/>
      <c r="D4" s="616"/>
      <c r="E4" s="616"/>
      <c r="F4" s="616"/>
      <c r="G4" s="616"/>
      <c r="H4" s="616"/>
      <c r="I4" s="616"/>
      <c r="J4" s="609" t="s">
        <v>289</v>
      </c>
      <c r="K4" s="609"/>
      <c r="L4" s="609"/>
      <c r="M4" s="133"/>
    </row>
    <row r="5" spans="1:13" ht="15.75">
      <c r="A5" s="134"/>
      <c r="B5" s="134"/>
      <c r="C5" s="34"/>
      <c r="D5" s="34"/>
      <c r="E5" s="34"/>
      <c r="F5" s="34"/>
      <c r="G5" s="34"/>
      <c r="H5" s="34"/>
      <c r="I5" s="34"/>
      <c r="J5" s="617" t="s">
        <v>8</v>
      </c>
      <c r="K5" s="617"/>
      <c r="L5" s="617"/>
      <c r="M5" s="133"/>
    </row>
    <row r="6" spans="1:14" ht="15.75">
      <c r="A6" s="610" t="s">
        <v>53</v>
      </c>
      <c r="B6" s="611"/>
      <c r="C6" s="581" t="s">
        <v>290</v>
      </c>
      <c r="D6" s="635" t="s">
        <v>291</v>
      </c>
      <c r="E6" s="635"/>
      <c r="F6" s="635"/>
      <c r="G6" s="635"/>
      <c r="H6" s="635"/>
      <c r="I6" s="635"/>
      <c r="J6" s="554" t="s">
        <v>93</v>
      </c>
      <c r="K6" s="554"/>
      <c r="L6" s="554"/>
      <c r="M6" s="636" t="s">
        <v>292</v>
      </c>
      <c r="N6" s="634" t="s">
        <v>293</v>
      </c>
    </row>
    <row r="7" spans="1:14" ht="15.75" customHeight="1">
      <c r="A7" s="612"/>
      <c r="B7" s="613"/>
      <c r="C7" s="581"/>
      <c r="D7" s="635" t="s">
        <v>7</v>
      </c>
      <c r="E7" s="635"/>
      <c r="F7" s="635"/>
      <c r="G7" s="635"/>
      <c r="H7" s="635"/>
      <c r="I7" s="635"/>
      <c r="J7" s="554"/>
      <c r="K7" s="554"/>
      <c r="L7" s="554"/>
      <c r="M7" s="636"/>
      <c r="N7" s="634"/>
    </row>
    <row r="8" spans="1:14" s="73" customFormat="1" ht="31.5" customHeight="1">
      <c r="A8" s="612"/>
      <c r="B8" s="613"/>
      <c r="C8" s="581"/>
      <c r="D8" s="554" t="s">
        <v>91</v>
      </c>
      <c r="E8" s="554" t="s">
        <v>92</v>
      </c>
      <c r="F8" s="554"/>
      <c r="G8" s="554"/>
      <c r="H8" s="554"/>
      <c r="I8" s="554"/>
      <c r="J8" s="554"/>
      <c r="K8" s="554"/>
      <c r="L8" s="554"/>
      <c r="M8" s="636"/>
      <c r="N8" s="634"/>
    </row>
    <row r="9" spans="1:14" s="73" customFormat="1" ht="15.75" customHeight="1">
      <c r="A9" s="612"/>
      <c r="B9" s="613"/>
      <c r="C9" s="581"/>
      <c r="D9" s="554"/>
      <c r="E9" s="554" t="s">
        <v>94</v>
      </c>
      <c r="F9" s="554" t="s">
        <v>7</v>
      </c>
      <c r="G9" s="554"/>
      <c r="H9" s="554"/>
      <c r="I9" s="554"/>
      <c r="J9" s="554" t="s">
        <v>7</v>
      </c>
      <c r="K9" s="554"/>
      <c r="L9" s="554"/>
      <c r="M9" s="636"/>
      <c r="N9" s="634"/>
    </row>
    <row r="10" spans="1:14" s="73" customFormat="1" ht="86.25" customHeight="1">
      <c r="A10" s="614"/>
      <c r="B10" s="615"/>
      <c r="C10" s="581"/>
      <c r="D10" s="554"/>
      <c r="E10" s="554"/>
      <c r="F10" s="104" t="s">
        <v>22</v>
      </c>
      <c r="G10" s="104" t="s">
        <v>24</v>
      </c>
      <c r="H10" s="104" t="s">
        <v>16</v>
      </c>
      <c r="I10" s="104" t="s">
        <v>23</v>
      </c>
      <c r="J10" s="104" t="s">
        <v>15</v>
      </c>
      <c r="K10" s="104" t="s">
        <v>20</v>
      </c>
      <c r="L10" s="104" t="s">
        <v>21</v>
      </c>
      <c r="M10" s="636"/>
      <c r="N10" s="634"/>
    </row>
    <row r="11" spans="1:32" ht="13.5" customHeight="1">
      <c r="A11" s="622" t="s">
        <v>5</v>
      </c>
      <c r="B11" s="623"/>
      <c r="C11" s="135">
        <v>1</v>
      </c>
      <c r="D11" s="135" t="s">
        <v>44</v>
      </c>
      <c r="E11" s="135" t="s">
        <v>45</v>
      </c>
      <c r="F11" s="135" t="s">
        <v>54</v>
      </c>
      <c r="G11" s="135" t="s">
        <v>55</v>
      </c>
      <c r="H11" s="135" t="s">
        <v>56</v>
      </c>
      <c r="I11" s="135" t="s">
        <v>57</v>
      </c>
      <c r="J11" s="135" t="s">
        <v>58</v>
      </c>
      <c r="K11" s="135" t="s">
        <v>59</v>
      </c>
      <c r="L11" s="135" t="s">
        <v>79</v>
      </c>
      <c r="M11" s="136"/>
      <c r="N11" s="137"/>
      <c r="AF11" s="33" t="s">
        <v>253</v>
      </c>
    </row>
    <row r="12" spans="1:14" ht="24" customHeight="1">
      <c r="A12" s="628" t="s">
        <v>284</v>
      </c>
      <c r="B12" s="629"/>
      <c r="C12" s="138">
        <f aca="true" t="shared" si="0" ref="C12:L12">C14-C13</f>
        <v>-25</v>
      </c>
      <c r="D12" s="138">
        <f t="shared" si="0"/>
        <v>-26</v>
      </c>
      <c r="E12" s="138">
        <f t="shared" si="0"/>
        <v>17</v>
      </c>
      <c r="F12" s="138">
        <f t="shared" si="0"/>
        <v>1</v>
      </c>
      <c r="G12" s="138">
        <f t="shared" si="0"/>
        <v>3</v>
      </c>
      <c r="H12" s="138">
        <f t="shared" si="0"/>
        <v>-1</v>
      </c>
      <c r="I12" s="138">
        <f t="shared" si="0"/>
        <v>-2</v>
      </c>
      <c r="J12" s="138">
        <f t="shared" si="0"/>
        <v>-9</v>
      </c>
      <c r="K12" s="138">
        <f t="shared" si="0"/>
        <v>-13</v>
      </c>
      <c r="L12" s="138">
        <f t="shared" si="0"/>
        <v>-3</v>
      </c>
      <c r="M12" s="136"/>
      <c r="N12" s="137"/>
    </row>
    <row r="13" spans="1:14" ht="23.25" customHeight="1">
      <c r="A13" s="625" t="s">
        <v>240</v>
      </c>
      <c r="B13" s="626"/>
      <c r="C13" s="139">
        <v>59</v>
      </c>
      <c r="D13" s="139">
        <v>43</v>
      </c>
      <c r="E13" s="139">
        <v>0</v>
      </c>
      <c r="F13" s="139">
        <v>5</v>
      </c>
      <c r="G13" s="139">
        <v>2</v>
      </c>
      <c r="H13" s="139">
        <v>7</v>
      </c>
      <c r="I13" s="139">
        <v>2</v>
      </c>
      <c r="J13" s="139">
        <v>10</v>
      </c>
      <c r="K13" s="139">
        <v>44</v>
      </c>
      <c r="L13" s="139">
        <v>5</v>
      </c>
      <c r="M13" s="136"/>
      <c r="N13" s="137"/>
    </row>
    <row r="14" spans="1:37" s="52" customFormat="1" ht="16.5" customHeight="1">
      <c r="A14" s="620" t="s">
        <v>30</v>
      </c>
      <c r="B14" s="621"/>
      <c r="C14" s="140">
        <f aca="true" t="shared" si="1" ref="C14:L14">C15+C16</f>
        <v>34</v>
      </c>
      <c r="D14" s="141">
        <f t="shared" si="1"/>
        <v>17</v>
      </c>
      <c r="E14" s="141">
        <f t="shared" si="1"/>
        <v>17</v>
      </c>
      <c r="F14" s="141">
        <f t="shared" si="1"/>
        <v>6</v>
      </c>
      <c r="G14" s="141">
        <f t="shared" si="1"/>
        <v>5</v>
      </c>
      <c r="H14" s="141">
        <f t="shared" si="1"/>
        <v>6</v>
      </c>
      <c r="I14" s="141">
        <f t="shared" si="1"/>
        <v>0</v>
      </c>
      <c r="J14" s="141">
        <f t="shared" si="1"/>
        <v>1</v>
      </c>
      <c r="K14" s="141">
        <f t="shared" si="1"/>
        <v>31</v>
      </c>
      <c r="L14" s="141">
        <f t="shared" si="1"/>
        <v>2</v>
      </c>
      <c r="M14" s="142">
        <f>'[3]kiem tra du lieu'!$B$6</f>
        <v>34</v>
      </c>
      <c r="N14" s="137">
        <f aca="true" t="shared" si="2" ref="N14:N27">C14-M14</f>
        <v>0</v>
      </c>
      <c r="AK14" s="63"/>
    </row>
    <row r="15" spans="1:14" s="52" customFormat="1" ht="16.5" customHeight="1">
      <c r="A15" s="143" t="s">
        <v>0</v>
      </c>
      <c r="B15" s="144" t="s">
        <v>76</v>
      </c>
      <c r="C15" s="140">
        <f aca="true" t="shared" si="3" ref="C15:C27">D15+E15</f>
        <v>0</v>
      </c>
      <c r="D15" s="145">
        <v>0</v>
      </c>
      <c r="E15" s="146">
        <f aca="true" t="shared" si="4" ref="E15:E27">F15+G15+H15+I15</f>
        <v>0</v>
      </c>
      <c r="F15" s="145">
        <v>0</v>
      </c>
      <c r="G15" s="145">
        <v>0</v>
      </c>
      <c r="H15" s="145">
        <v>0</v>
      </c>
      <c r="I15" s="145">
        <v>0</v>
      </c>
      <c r="J15" s="145">
        <v>0</v>
      </c>
      <c r="K15" s="145">
        <v>0</v>
      </c>
      <c r="L15" s="145">
        <v>0</v>
      </c>
      <c r="M15" s="136">
        <f>'[3]kiem tra du lieu'!$B$7</f>
        <v>0</v>
      </c>
      <c r="N15" s="137">
        <f t="shared" si="2"/>
        <v>0</v>
      </c>
    </row>
    <row r="16" spans="1:38" s="52" customFormat="1" ht="16.5" customHeight="1">
      <c r="A16" s="64" t="s">
        <v>1</v>
      </c>
      <c r="B16" s="60" t="s">
        <v>17</v>
      </c>
      <c r="C16" s="140">
        <f t="shared" si="3"/>
        <v>34</v>
      </c>
      <c r="D16" s="141">
        <f>D17+D18+D19+D20+D21+D22+D23+D24+D25+D26+D27</f>
        <v>17</v>
      </c>
      <c r="E16" s="141">
        <f t="shared" si="4"/>
        <v>17</v>
      </c>
      <c r="F16" s="141">
        <f aca="true" t="shared" si="5" ref="F16:M16">F17+F18+F19+F20+F21+F22+F23+F24+F25+F26+F27</f>
        <v>6</v>
      </c>
      <c r="G16" s="141">
        <f t="shared" si="5"/>
        <v>5</v>
      </c>
      <c r="H16" s="141">
        <f t="shared" si="5"/>
        <v>6</v>
      </c>
      <c r="I16" s="141">
        <f t="shared" si="5"/>
        <v>0</v>
      </c>
      <c r="J16" s="141">
        <f t="shared" si="5"/>
        <v>1</v>
      </c>
      <c r="K16" s="141">
        <f t="shared" si="5"/>
        <v>31</v>
      </c>
      <c r="L16" s="141">
        <f t="shared" si="5"/>
        <v>2</v>
      </c>
      <c r="M16" s="141">
        <f t="shared" si="5"/>
        <v>34</v>
      </c>
      <c r="N16" s="137">
        <f t="shared" si="2"/>
        <v>0</v>
      </c>
      <c r="AL16" s="63"/>
    </row>
    <row r="17" spans="1:32" s="148" customFormat="1" ht="16.5" customHeight="1">
      <c r="A17" s="147" t="s">
        <v>43</v>
      </c>
      <c r="B17" s="68" t="s">
        <v>254</v>
      </c>
      <c r="C17" s="140">
        <f t="shared" si="3"/>
        <v>4</v>
      </c>
      <c r="D17" s="145">
        <v>0</v>
      </c>
      <c r="E17" s="141">
        <f t="shared" si="4"/>
        <v>4</v>
      </c>
      <c r="F17" s="145">
        <v>0</v>
      </c>
      <c r="G17" s="145">
        <v>0</v>
      </c>
      <c r="H17" s="145">
        <v>4</v>
      </c>
      <c r="I17" s="145">
        <v>0</v>
      </c>
      <c r="J17" s="145">
        <v>0</v>
      </c>
      <c r="K17" s="145">
        <v>4</v>
      </c>
      <c r="L17" s="145">
        <v>0</v>
      </c>
      <c r="M17" s="136">
        <f>'[3]kiem tra du lieu'!$B$8</f>
        <v>4</v>
      </c>
      <c r="N17" s="137">
        <f t="shared" si="2"/>
        <v>0</v>
      </c>
      <c r="AF17" s="63" t="s">
        <v>256</v>
      </c>
    </row>
    <row r="18" spans="1:14" s="148" customFormat="1" ht="16.5" customHeight="1">
      <c r="A18" s="147" t="s">
        <v>44</v>
      </c>
      <c r="B18" s="68" t="s">
        <v>286</v>
      </c>
      <c r="C18" s="140">
        <f t="shared" si="3"/>
        <v>1</v>
      </c>
      <c r="D18" s="145">
        <v>0</v>
      </c>
      <c r="E18" s="141">
        <f t="shared" si="4"/>
        <v>1</v>
      </c>
      <c r="F18" s="145">
        <v>0</v>
      </c>
      <c r="G18" s="145">
        <v>1</v>
      </c>
      <c r="H18" s="145">
        <v>0</v>
      </c>
      <c r="I18" s="145">
        <v>0</v>
      </c>
      <c r="J18" s="145">
        <v>0</v>
      </c>
      <c r="K18" s="145">
        <v>1</v>
      </c>
      <c r="L18" s="145">
        <v>0</v>
      </c>
      <c r="M18" s="136">
        <f>'[3]kiem tra du lieu'!$B$9</f>
        <v>1</v>
      </c>
      <c r="N18" s="137">
        <f t="shared" si="2"/>
        <v>0</v>
      </c>
    </row>
    <row r="19" spans="1:14" s="148" customFormat="1" ht="16.5" customHeight="1">
      <c r="A19" s="147" t="s">
        <v>45</v>
      </c>
      <c r="B19" s="68" t="s">
        <v>257</v>
      </c>
      <c r="C19" s="140">
        <f t="shared" si="3"/>
        <v>11</v>
      </c>
      <c r="D19" s="145">
        <v>5</v>
      </c>
      <c r="E19" s="141">
        <f t="shared" si="4"/>
        <v>6</v>
      </c>
      <c r="F19" s="145">
        <v>3</v>
      </c>
      <c r="G19" s="145">
        <v>3</v>
      </c>
      <c r="H19" s="145">
        <v>0</v>
      </c>
      <c r="I19" s="145">
        <v>0</v>
      </c>
      <c r="J19" s="145">
        <v>0</v>
      </c>
      <c r="K19" s="149">
        <v>10</v>
      </c>
      <c r="L19" s="145">
        <v>1</v>
      </c>
      <c r="M19" s="136">
        <f>'[3]kiem tra du lieu'!$B$10</f>
        <v>11</v>
      </c>
      <c r="N19" s="137">
        <f t="shared" si="2"/>
        <v>0</v>
      </c>
    </row>
    <row r="20" spans="1:14" s="148" customFormat="1" ht="16.5" customHeight="1">
      <c r="A20" s="147" t="s">
        <v>54</v>
      </c>
      <c r="B20" s="68" t="s">
        <v>258</v>
      </c>
      <c r="C20" s="140">
        <f t="shared" si="3"/>
        <v>0</v>
      </c>
      <c r="D20" s="149">
        <v>0</v>
      </c>
      <c r="E20" s="141">
        <f t="shared" si="4"/>
        <v>0</v>
      </c>
      <c r="F20" s="145">
        <v>0</v>
      </c>
      <c r="G20" s="145">
        <v>0</v>
      </c>
      <c r="H20" s="145">
        <v>0</v>
      </c>
      <c r="I20" s="145">
        <v>0</v>
      </c>
      <c r="J20" s="145">
        <v>0</v>
      </c>
      <c r="K20" s="145">
        <v>0</v>
      </c>
      <c r="L20" s="145">
        <v>0</v>
      </c>
      <c r="M20" s="136">
        <f>'[3]kiem tra du lieu'!$B$11</f>
        <v>0</v>
      </c>
      <c r="N20" s="137">
        <f t="shared" si="2"/>
        <v>0</v>
      </c>
    </row>
    <row r="21" spans="1:39" s="148" customFormat="1" ht="16.5" customHeight="1">
      <c r="A21" s="147" t="s">
        <v>55</v>
      </c>
      <c r="B21" s="68" t="s">
        <v>259</v>
      </c>
      <c r="C21" s="140">
        <f t="shared" si="3"/>
        <v>2</v>
      </c>
      <c r="D21" s="145">
        <v>0</v>
      </c>
      <c r="E21" s="141">
        <f t="shared" si="4"/>
        <v>2</v>
      </c>
      <c r="F21" s="145">
        <v>0</v>
      </c>
      <c r="G21" s="145">
        <v>0</v>
      </c>
      <c r="H21" s="145">
        <v>2</v>
      </c>
      <c r="I21" s="145">
        <v>0</v>
      </c>
      <c r="J21" s="145">
        <v>0</v>
      </c>
      <c r="K21" s="145">
        <v>1</v>
      </c>
      <c r="L21" s="145">
        <v>1</v>
      </c>
      <c r="M21" s="136">
        <f>'[3]kiem tra du lieu'!$B$12</f>
        <v>2</v>
      </c>
      <c r="N21" s="137">
        <f t="shared" si="2"/>
        <v>0</v>
      </c>
      <c r="AJ21" s="148" t="s">
        <v>261</v>
      </c>
      <c r="AK21" s="148" t="s">
        <v>262</v>
      </c>
      <c r="AL21" s="148" t="s">
        <v>263</v>
      </c>
      <c r="AM21" s="63" t="s">
        <v>264</v>
      </c>
    </row>
    <row r="22" spans="1:39" s="148" customFormat="1" ht="16.5" customHeight="1">
      <c r="A22" s="147" t="s">
        <v>56</v>
      </c>
      <c r="B22" s="68" t="s">
        <v>260</v>
      </c>
      <c r="C22" s="140">
        <f t="shared" si="3"/>
        <v>1</v>
      </c>
      <c r="D22" s="145">
        <v>0</v>
      </c>
      <c r="E22" s="141">
        <f t="shared" si="4"/>
        <v>1</v>
      </c>
      <c r="F22" s="145">
        <v>1</v>
      </c>
      <c r="G22" s="145">
        <v>0</v>
      </c>
      <c r="H22" s="145">
        <v>0</v>
      </c>
      <c r="I22" s="145">
        <v>0</v>
      </c>
      <c r="J22" s="145">
        <v>0</v>
      </c>
      <c r="K22" s="145">
        <v>1</v>
      </c>
      <c r="L22" s="145">
        <v>0</v>
      </c>
      <c r="M22" s="136">
        <f>'[3]kiem tra du lieu'!$B$13</f>
        <v>1</v>
      </c>
      <c r="N22" s="137">
        <f t="shared" si="2"/>
        <v>0</v>
      </c>
      <c r="AM22" s="63" t="s">
        <v>266</v>
      </c>
    </row>
    <row r="23" spans="1:14" s="148" customFormat="1" ht="16.5" customHeight="1">
      <c r="A23" s="147" t="s">
        <v>57</v>
      </c>
      <c r="B23" s="68" t="s">
        <v>265</v>
      </c>
      <c r="C23" s="140">
        <f t="shared" si="3"/>
        <v>1</v>
      </c>
      <c r="D23" s="145">
        <v>1</v>
      </c>
      <c r="E23" s="141">
        <f t="shared" si="4"/>
        <v>0</v>
      </c>
      <c r="F23" s="145">
        <v>0</v>
      </c>
      <c r="G23" s="145">
        <v>0</v>
      </c>
      <c r="H23" s="145">
        <v>0</v>
      </c>
      <c r="I23" s="145">
        <v>0</v>
      </c>
      <c r="J23" s="145">
        <v>0</v>
      </c>
      <c r="K23" s="145">
        <v>1</v>
      </c>
      <c r="L23" s="145">
        <v>0</v>
      </c>
      <c r="M23" s="136">
        <f>'[3]kiem tra du lieu'!$B$14</f>
        <v>1</v>
      </c>
      <c r="N23" s="137">
        <f t="shared" si="2"/>
        <v>0</v>
      </c>
    </row>
    <row r="24" spans="1:36" s="148" customFormat="1" ht="16.5" customHeight="1">
      <c r="A24" s="147" t="s">
        <v>58</v>
      </c>
      <c r="B24" s="68" t="s">
        <v>267</v>
      </c>
      <c r="C24" s="140">
        <f t="shared" si="3"/>
        <v>1</v>
      </c>
      <c r="D24" s="145">
        <v>0</v>
      </c>
      <c r="E24" s="141">
        <f t="shared" si="4"/>
        <v>1</v>
      </c>
      <c r="F24" s="150">
        <v>1</v>
      </c>
      <c r="G24" s="150">
        <v>0</v>
      </c>
      <c r="H24" s="150">
        <v>0</v>
      </c>
      <c r="I24" s="150">
        <v>0</v>
      </c>
      <c r="J24" s="150">
        <v>0</v>
      </c>
      <c r="K24" s="150">
        <v>1</v>
      </c>
      <c r="L24" s="150">
        <v>0</v>
      </c>
      <c r="M24" s="136">
        <f>'[3]kiem tra du lieu'!$B$15</f>
        <v>1</v>
      </c>
      <c r="N24" s="137">
        <f t="shared" si="2"/>
        <v>0</v>
      </c>
      <c r="AJ24" s="148" t="s">
        <v>261</v>
      </c>
    </row>
    <row r="25" spans="1:36" s="148" customFormat="1" ht="16.5" customHeight="1">
      <c r="A25" s="147" t="s">
        <v>59</v>
      </c>
      <c r="B25" s="68" t="s">
        <v>268</v>
      </c>
      <c r="C25" s="140">
        <f t="shared" si="3"/>
        <v>10</v>
      </c>
      <c r="D25" s="145">
        <v>10</v>
      </c>
      <c r="E25" s="141">
        <f t="shared" si="4"/>
        <v>0</v>
      </c>
      <c r="F25" s="145">
        <v>0</v>
      </c>
      <c r="G25" s="145">
        <v>0</v>
      </c>
      <c r="H25" s="145">
        <v>0</v>
      </c>
      <c r="I25" s="145">
        <v>0</v>
      </c>
      <c r="J25" s="145">
        <v>0</v>
      </c>
      <c r="K25" s="145">
        <v>10</v>
      </c>
      <c r="L25" s="145">
        <v>0</v>
      </c>
      <c r="M25" s="136">
        <f>'[3]kiem tra du lieu'!$B$16</f>
        <v>10</v>
      </c>
      <c r="N25" s="137">
        <f t="shared" si="2"/>
        <v>0</v>
      </c>
      <c r="AJ25" s="63" t="s">
        <v>270</v>
      </c>
    </row>
    <row r="26" spans="1:44" s="70" customFormat="1" ht="16.5" customHeight="1">
      <c r="A26" s="151" t="s">
        <v>79</v>
      </c>
      <c r="B26" s="68" t="s">
        <v>269</v>
      </c>
      <c r="C26" s="140">
        <f t="shared" si="3"/>
        <v>2</v>
      </c>
      <c r="D26" s="145">
        <v>0</v>
      </c>
      <c r="E26" s="141">
        <f t="shared" si="4"/>
        <v>2</v>
      </c>
      <c r="F26" s="145">
        <v>1</v>
      </c>
      <c r="G26" s="145">
        <v>1</v>
      </c>
      <c r="H26" s="145">
        <v>0</v>
      </c>
      <c r="I26" s="145">
        <v>0</v>
      </c>
      <c r="J26" s="145">
        <v>0</v>
      </c>
      <c r="K26" s="145">
        <v>2</v>
      </c>
      <c r="L26" s="145">
        <v>0</v>
      </c>
      <c r="M26" s="136">
        <f>'[3]kiem tra du lieu'!$B$17</f>
        <v>2</v>
      </c>
      <c r="N26" s="137">
        <f t="shared" si="2"/>
        <v>0</v>
      </c>
      <c r="AR26" s="152"/>
    </row>
    <row r="27" spans="1:14" s="148" customFormat="1" ht="16.5" customHeight="1">
      <c r="A27" s="147" t="s">
        <v>80</v>
      </c>
      <c r="B27" s="68" t="s">
        <v>271</v>
      </c>
      <c r="C27" s="140">
        <f t="shared" si="3"/>
        <v>1</v>
      </c>
      <c r="D27" s="145">
        <v>1</v>
      </c>
      <c r="E27" s="141">
        <f t="shared" si="4"/>
        <v>0</v>
      </c>
      <c r="F27" s="145">
        <v>0</v>
      </c>
      <c r="G27" s="145">
        <v>0</v>
      </c>
      <c r="H27" s="145">
        <v>0</v>
      </c>
      <c r="I27" s="145">
        <v>0</v>
      </c>
      <c r="J27" s="145">
        <v>1</v>
      </c>
      <c r="K27" s="145">
        <v>0</v>
      </c>
      <c r="L27" s="145">
        <v>0</v>
      </c>
      <c r="M27" s="136">
        <f>'[3]kiem tra du lieu'!$B$18</f>
        <v>1</v>
      </c>
      <c r="N27" s="137">
        <f t="shared" si="2"/>
        <v>0</v>
      </c>
    </row>
    <row r="28" spans="1:35" ht="6" customHeight="1">
      <c r="A28" s="153"/>
      <c r="B28" s="154"/>
      <c r="C28" s="155"/>
      <c r="D28" s="155"/>
      <c r="E28" s="155"/>
      <c r="F28" s="155"/>
      <c r="G28" s="155"/>
      <c r="H28" s="155"/>
      <c r="I28" s="155"/>
      <c r="J28" s="155"/>
      <c r="K28" s="155"/>
      <c r="L28" s="155"/>
      <c r="M28" s="156"/>
      <c r="AG28" s="33" t="s">
        <v>273</v>
      </c>
      <c r="AI28" s="157">
        <f>82/88</f>
        <v>0.9318181818181818</v>
      </c>
    </row>
    <row r="29" spans="1:13" ht="16.5" customHeight="1">
      <c r="A29" s="550" t="s">
        <v>344</v>
      </c>
      <c r="B29" s="624"/>
      <c r="C29" s="624"/>
      <c r="D29" s="624"/>
      <c r="E29" s="158"/>
      <c r="F29" s="158"/>
      <c r="G29" s="158"/>
      <c r="H29" s="607" t="s">
        <v>294</v>
      </c>
      <c r="I29" s="607"/>
      <c r="J29" s="607"/>
      <c r="K29" s="607"/>
      <c r="L29" s="607"/>
      <c r="M29" s="159"/>
    </row>
    <row r="30" spans="1:12" ht="18.75">
      <c r="A30" s="624"/>
      <c r="B30" s="624"/>
      <c r="C30" s="624"/>
      <c r="D30" s="624"/>
      <c r="E30" s="158"/>
      <c r="F30" s="158"/>
      <c r="G30" s="158"/>
      <c r="H30" s="608" t="s">
        <v>295</v>
      </c>
      <c r="I30" s="608"/>
      <c r="J30" s="608"/>
      <c r="K30" s="608"/>
      <c r="L30" s="608"/>
    </row>
    <row r="31" spans="1:12" s="32" customFormat="1" ht="16.5" customHeight="1">
      <c r="A31" s="546"/>
      <c r="B31" s="546"/>
      <c r="C31" s="546"/>
      <c r="D31" s="546"/>
      <c r="E31" s="160"/>
      <c r="F31" s="160"/>
      <c r="G31" s="160"/>
      <c r="H31" s="545"/>
      <c r="I31" s="545"/>
      <c r="J31" s="545"/>
      <c r="K31" s="545"/>
      <c r="L31" s="545"/>
    </row>
    <row r="32" spans="1:12" ht="18.75">
      <c r="A32" s="89"/>
      <c r="B32" s="546" t="s">
        <v>276</v>
      </c>
      <c r="C32" s="546"/>
      <c r="D32" s="546"/>
      <c r="E32" s="160"/>
      <c r="F32" s="160"/>
      <c r="G32" s="160"/>
      <c r="H32" s="160"/>
      <c r="I32" s="627" t="s">
        <v>276</v>
      </c>
      <c r="J32" s="627"/>
      <c r="K32" s="627"/>
      <c r="L32" s="89"/>
    </row>
    <row r="33" spans="1:12" ht="9" customHeight="1">
      <c r="A33" s="161"/>
      <c r="B33" s="162"/>
      <c r="C33" s="162"/>
      <c r="D33" s="162"/>
      <c r="E33" s="162"/>
      <c r="F33" s="162"/>
      <c r="G33" s="162"/>
      <c r="H33" s="162"/>
      <c r="I33" s="162"/>
      <c r="J33" s="162"/>
      <c r="K33" s="161"/>
      <c r="L33" s="161"/>
    </row>
    <row r="34" spans="1:12" ht="18.75">
      <c r="A34" s="161"/>
      <c r="B34" s="162"/>
      <c r="C34" s="162"/>
      <c r="D34" s="162"/>
      <c r="E34" s="162"/>
      <c r="F34" s="162"/>
      <c r="G34" s="162"/>
      <c r="H34" s="162"/>
      <c r="I34" s="162"/>
      <c r="J34" s="162"/>
      <c r="K34" s="161"/>
      <c r="L34" s="161"/>
    </row>
    <row r="35" spans="1:12" ht="9" customHeight="1">
      <c r="A35" s="161"/>
      <c r="B35" s="162"/>
      <c r="C35" s="162"/>
      <c r="D35" s="162"/>
      <c r="E35" s="162"/>
      <c r="F35" s="162"/>
      <c r="G35" s="162"/>
      <c r="H35" s="162"/>
      <c r="I35" s="162"/>
      <c r="J35" s="162"/>
      <c r="K35" s="161"/>
      <c r="L35" s="161"/>
    </row>
    <row r="36" spans="1:12" ht="18.75">
      <c r="A36" s="89"/>
      <c r="B36" s="160"/>
      <c r="C36" s="160"/>
      <c r="D36" s="160"/>
      <c r="E36" s="160"/>
      <c r="F36" s="160"/>
      <c r="G36" s="160"/>
      <c r="H36" s="160"/>
      <c r="I36" s="160"/>
      <c r="J36" s="160"/>
      <c r="K36" s="89"/>
      <c r="L36" s="89"/>
    </row>
    <row r="37" spans="1:13" ht="18.75">
      <c r="A37" s="548" t="s">
        <v>229</v>
      </c>
      <c r="B37" s="548"/>
      <c r="C37" s="548"/>
      <c r="D37" s="548"/>
      <c r="E37" s="91"/>
      <c r="F37" s="91"/>
      <c r="G37" s="91"/>
      <c r="H37" s="549" t="s">
        <v>229</v>
      </c>
      <c r="I37" s="549"/>
      <c r="J37" s="549"/>
      <c r="K37" s="549"/>
      <c r="L37" s="549"/>
      <c r="M37" s="163"/>
    </row>
    <row r="38" spans="1:12" ht="22.5" customHeight="1">
      <c r="A38" s="89"/>
      <c r="B38" s="160"/>
      <c r="C38" s="160"/>
      <c r="D38" s="160"/>
      <c r="E38" s="160"/>
      <c r="F38" s="160"/>
      <c r="G38" s="160"/>
      <c r="H38" s="160"/>
      <c r="I38" s="160"/>
      <c r="J38" s="160"/>
      <c r="K38" s="89"/>
      <c r="L38" s="89"/>
    </row>
    <row r="39" spans="1:12" ht="19.5">
      <c r="A39" s="164" t="s">
        <v>39</v>
      </c>
      <c r="B39" s="160"/>
      <c r="C39" s="160"/>
      <c r="D39" s="160"/>
      <c r="E39" s="160"/>
      <c r="F39" s="160"/>
      <c r="G39" s="160"/>
      <c r="H39" s="160"/>
      <c r="I39" s="160"/>
      <c r="J39" s="160"/>
      <c r="K39" s="89"/>
      <c r="L39" s="89"/>
    </row>
    <row r="40" spans="2:12" ht="15.75" customHeight="1">
      <c r="B40" s="619" t="s">
        <v>46</v>
      </c>
      <c r="C40" s="619"/>
      <c r="D40" s="619"/>
      <c r="E40" s="619"/>
      <c r="F40" s="619"/>
      <c r="G40" s="619"/>
      <c r="H40" s="619"/>
      <c r="I40" s="619"/>
      <c r="J40" s="619"/>
      <c r="K40" s="619"/>
      <c r="L40" s="619"/>
    </row>
    <row r="41" spans="1:12" ht="16.5" customHeight="1">
      <c r="A41" s="165"/>
      <c r="B41" s="618" t="s">
        <v>48</v>
      </c>
      <c r="C41" s="618"/>
      <c r="D41" s="618"/>
      <c r="E41" s="618"/>
      <c r="F41" s="618"/>
      <c r="G41" s="618"/>
      <c r="H41" s="618"/>
      <c r="I41" s="618"/>
      <c r="J41" s="618"/>
      <c r="K41" s="618"/>
      <c r="L41" s="618"/>
    </row>
    <row r="42" ht="15.75">
      <c r="B42" s="38" t="s">
        <v>47</v>
      </c>
    </row>
  </sheetData>
  <sheetProtection/>
  <mergeCells count="38">
    <mergeCell ref="N6:N10"/>
    <mergeCell ref="C6:C10"/>
    <mergeCell ref="E9:E10"/>
    <mergeCell ref="D6:I6"/>
    <mergeCell ref="E8:I8"/>
    <mergeCell ref="J6:L8"/>
    <mergeCell ref="D7:I7"/>
    <mergeCell ref="M6:M10"/>
    <mergeCell ref="J9:L9"/>
    <mergeCell ref="A12:B12"/>
    <mergeCell ref="A1:C1"/>
    <mergeCell ref="A2:C2"/>
    <mergeCell ref="A3:C3"/>
    <mergeCell ref="A4:C4"/>
    <mergeCell ref="J1:L1"/>
    <mergeCell ref="J2:L2"/>
    <mergeCell ref="J3:L3"/>
    <mergeCell ref="D1:I3"/>
    <mergeCell ref="B41:L41"/>
    <mergeCell ref="B40:L40"/>
    <mergeCell ref="A14:B14"/>
    <mergeCell ref="A11:B11"/>
    <mergeCell ref="A29:D30"/>
    <mergeCell ref="H37:L37"/>
    <mergeCell ref="A37:D37"/>
    <mergeCell ref="B32:D32"/>
    <mergeCell ref="A13:B13"/>
    <mergeCell ref="I32:K32"/>
    <mergeCell ref="A31:D31"/>
    <mergeCell ref="H29:L29"/>
    <mergeCell ref="H30:L30"/>
    <mergeCell ref="H31:L31"/>
    <mergeCell ref="J4:L4"/>
    <mergeCell ref="A6:B10"/>
    <mergeCell ref="D4:I4"/>
    <mergeCell ref="J5:L5"/>
    <mergeCell ref="F9:I9"/>
    <mergeCell ref="D8:D10"/>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4" customWidth="1"/>
    <col min="2" max="2" width="18.25390625" style="184" customWidth="1"/>
    <col min="3" max="3" width="10.625" style="184" customWidth="1"/>
    <col min="4" max="4" width="6.875" style="184" customWidth="1"/>
    <col min="5" max="8" width="5.00390625" style="184" customWidth="1"/>
    <col min="9" max="9" width="4.75390625" style="184" customWidth="1"/>
    <col min="10" max="10" width="5.00390625" style="184" customWidth="1"/>
    <col min="11" max="11" width="5.75390625" style="184" customWidth="1"/>
    <col min="12" max="12" width="5.375" style="184" customWidth="1"/>
    <col min="13" max="13" width="5.00390625" style="184" customWidth="1"/>
    <col min="14" max="14" width="5.375" style="184" customWidth="1"/>
    <col min="15" max="15" width="5.00390625" style="184" customWidth="1"/>
    <col min="16" max="16" width="5.75390625" style="184" customWidth="1"/>
    <col min="17" max="20" width="5.00390625" style="184" customWidth="1"/>
    <col min="21" max="16384" width="8.00390625" style="184" customWidth="1"/>
  </cols>
  <sheetData>
    <row r="1" spans="1:21" ht="16.5" customHeight="1">
      <c r="A1" s="671" t="s">
        <v>117</v>
      </c>
      <c r="B1" s="671"/>
      <c r="C1" s="671"/>
      <c r="D1" s="667" t="s">
        <v>298</v>
      </c>
      <c r="E1" s="668"/>
      <c r="F1" s="668"/>
      <c r="G1" s="668"/>
      <c r="H1" s="668"/>
      <c r="I1" s="668"/>
      <c r="J1" s="668"/>
      <c r="K1" s="668"/>
      <c r="L1" s="668"/>
      <c r="M1" s="668"/>
      <c r="N1" s="668"/>
      <c r="O1" s="212"/>
      <c r="P1" s="169" t="s">
        <v>348</v>
      </c>
      <c r="Q1" s="168"/>
      <c r="R1" s="168"/>
      <c r="S1" s="168"/>
      <c r="T1" s="168"/>
      <c r="U1" s="212"/>
    </row>
    <row r="2" spans="1:21" ht="16.5" customHeight="1">
      <c r="A2" s="669" t="s">
        <v>299</v>
      </c>
      <c r="B2" s="669"/>
      <c r="C2" s="669"/>
      <c r="D2" s="668"/>
      <c r="E2" s="668"/>
      <c r="F2" s="668"/>
      <c r="G2" s="668"/>
      <c r="H2" s="668"/>
      <c r="I2" s="668"/>
      <c r="J2" s="668"/>
      <c r="K2" s="668"/>
      <c r="L2" s="668"/>
      <c r="M2" s="668"/>
      <c r="N2" s="668"/>
      <c r="O2" s="213"/>
      <c r="P2" s="660" t="s">
        <v>300</v>
      </c>
      <c r="Q2" s="660"/>
      <c r="R2" s="660"/>
      <c r="S2" s="660"/>
      <c r="T2" s="660"/>
      <c r="U2" s="213"/>
    </row>
    <row r="3" spans="1:21" ht="16.5" customHeight="1">
      <c r="A3" s="640" t="s">
        <v>301</v>
      </c>
      <c r="B3" s="640"/>
      <c r="C3" s="640"/>
      <c r="D3" s="672" t="s">
        <v>302</v>
      </c>
      <c r="E3" s="672"/>
      <c r="F3" s="672"/>
      <c r="G3" s="672"/>
      <c r="H3" s="672"/>
      <c r="I3" s="672"/>
      <c r="J3" s="672"/>
      <c r="K3" s="672"/>
      <c r="L3" s="672"/>
      <c r="M3" s="672"/>
      <c r="N3" s="672"/>
      <c r="O3" s="213"/>
      <c r="P3" s="173" t="s">
        <v>347</v>
      </c>
      <c r="Q3" s="213"/>
      <c r="R3" s="213"/>
      <c r="S3" s="213"/>
      <c r="T3" s="213"/>
      <c r="U3" s="213"/>
    </row>
    <row r="4" spans="1:21" ht="16.5" customHeight="1">
      <c r="A4" s="673" t="s">
        <v>241</v>
      </c>
      <c r="B4" s="673"/>
      <c r="C4" s="673"/>
      <c r="D4" s="649"/>
      <c r="E4" s="649"/>
      <c r="F4" s="649"/>
      <c r="G4" s="649"/>
      <c r="H4" s="649"/>
      <c r="I4" s="649"/>
      <c r="J4" s="649"/>
      <c r="K4" s="649"/>
      <c r="L4" s="649"/>
      <c r="M4" s="649"/>
      <c r="N4" s="649"/>
      <c r="O4" s="213"/>
      <c r="P4" s="172" t="s">
        <v>280</v>
      </c>
      <c r="Q4" s="213"/>
      <c r="R4" s="213"/>
      <c r="S4" s="213"/>
      <c r="T4" s="213"/>
      <c r="U4" s="213"/>
    </row>
    <row r="5" spans="12:21" ht="16.5" customHeight="1">
      <c r="L5" s="214"/>
      <c r="M5" s="214"/>
      <c r="N5" s="214"/>
      <c r="O5" s="176"/>
      <c r="P5" s="175" t="s">
        <v>303</v>
      </c>
      <c r="Q5" s="176"/>
      <c r="R5" s="176"/>
      <c r="S5" s="176"/>
      <c r="T5" s="176"/>
      <c r="U5" s="172"/>
    </row>
    <row r="6" spans="1:21" s="217" customFormat="1" ht="15.75" customHeight="1">
      <c r="A6" s="661" t="s">
        <v>53</v>
      </c>
      <c r="B6" s="662"/>
      <c r="C6" s="645" t="s">
        <v>118</v>
      </c>
      <c r="D6" s="670" t="s">
        <v>119</v>
      </c>
      <c r="E6" s="644"/>
      <c r="F6" s="644"/>
      <c r="G6" s="644"/>
      <c r="H6" s="644"/>
      <c r="I6" s="644"/>
      <c r="J6" s="644"/>
      <c r="K6" s="644"/>
      <c r="L6" s="644"/>
      <c r="M6" s="644"/>
      <c r="N6" s="644"/>
      <c r="O6" s="644"/>
      <c r="P6" s="644"/>
      <c r="Q6" s="644"/>
      <c r="R6" s="644"/>
      <c r="S6" s="644"/>
      <c r="T6" s="645" t="s">
        <v>120</v>
      </c>
      <c r="U6" s="216"/>
    </row>
    <row r="7" spans="1:20" s="218" customFormat="1" ht="12.75" customHeight="1">
      <c r="A7" s="663"/>
      <c r="B7" s="664"/>
      <c r="C7" s="645"/>
      <c r="D7" s="646" t="s">
        <v>115</v>
      </c>
      <c r="E7" s="644" t="s">
        <v>7</v>
      </c>
      <c r="F7" s="644"/>
      <c r="G7" s="644"/>
      <c r="H7" s="644"/>
      <c r="I7" s="644"/>
      <c r="J7" s="644"/>
      <c r="K7" s="644"/>
      <c r="L7" s="644"/>
      <c r="M7" s="644"/>
      <c r="N7" s="644"/>
      <c r="O7" s="644"/>
      <c r="P7" s="644"/>
      <c r="Q7" s="644"/>
      <c r="R7" s="644"/>
      <c r="S7" s="644"/>
      <c r="T7" s="645"/>
    </row>
    <row r="8" spans="1:21" s="218" customFormat="1" ht="43.5" customHeight="1">
      <c r="A8" s="663"/>
      <c r="B8" s="664"/>
      <c r="C8" s="645"/>
      <c r="D8" s="647"/>
      <c r="E8" s="677" t="s">
        <v>121</v>
      </c>
      <c r="F8" s="645"/>
      <c r="G8" s="645"/>
      <c r="H8" s="645" t="s">
        <v>122</v>
      </c>
      <c r="I8" s="645"/>
      <c r="J8" s="645"/>
      <c r="K8" s="645" t="s">
        <v>123</v>
      </c>
      <c r="L8" s="645"/>
      <c r="M8" s="645" t="s">
        <v>124</v>
      </c>
      <c r="N8" s="645"/>
      <c r="O8" s="645"/>
      <c r="P8" s="645" t="s">
        <v>125</v>
      </c>
      <c r="Q8" s="645" t="s">
        <v>126</v>
      </c>
      <c r="R8" s="645" t="s">
        <v>127</v>
      </c>
      <c r="S8" s="674" t="s">
        <v>128</v>
      </c>
      <c r="T8" s="645"/>
      <c r="U8" s="637" t="s">
        <v>304</v>
      </c>
    </row>
    <row r="9" spans="1:21" s="218" customFormat="1" ht="44.25" customHeight="1">
      <c r="A9" s="665"/>
      <c r="B9" s="666"/>
      <c r="C9" s="645"/>
      <c r="D9" s="648"/>
      <c r="E9" s="219" t="s">
        <v>129</v>
      </c>
      <c r="F9" s="215" t="s">
        <v>130</v>
      </c>
      <c r="G9" s="215" t="s">
        <v>305</v>
      </c>
      <c r="H9" s="215" t="s">
        <v>131</v>
      </c>
      <c r="I9" s="215" t="s">
        <v>132</v>
      </c>
      <c r="J9" s="215" t="s">
        <v>133</v>
      </c>
      <c r="K9" s="215" t="s">
        <v>130</v>
      </c>
      <c r="L9" s="215" t="s">
        <v>134</v>
      </c>
      <c r="M9" s="215" t="s">
        <v>135</v>
      </c>
      <c r="N9" s="215" t="s">
        <v>136</v>
      </c>
      <c r="O9" s="215" t="s">
        <v>306</v>
      </c>
      <c r="P9" s="645"/>
      <c r="Q9" s="645"/>
      <c r="R9" s="645"/>
      <c r="S9" s="674"/>
      <c r="T9" s="645"/>
      <c r="U9" s="638"/>
    </row>
    <row r="10" spans="1:21" s="222" customFormat="1" ht="15.75" customHeight="1">
      <c r="A10" s="641" t="s">
        <v>6</v>
      </c>
      <c r="B10" s="642"/>
      <c r="C10" s="220">
        <v>1</v>
      </c>
      <c r="D10" s="220">
        <v>2</v>
      </c>
      <c r="E10" s="221">
        <v>3</v>
      </c>
      <c r="F10" s="221">
        <v>4</v>
      </c>
      <c r="G10" s="221">
        <v>5</v>
      </c>
      <c r="H10" s="221">
        <v>6</v>
      </c>
      <c r="I10" s="221">
        <v>7</v>
      </c>
      <c r="J10" s="221">
        <v>8</v>
      </c>
      <c r="K10" s="221">
        <v>9</v>
      </c>
      <c r="L10" s="221">
        <v>10</v>
      </c>
      <c r="M10" s="221">
        <v>11</v>
      </c>
      <c r="N10" s="221">
        <v>12</v>
      </c>
      <c r="O10" s="221">
        <v>13</v>
      </c>
      <c r="P10" s="221">
        <v>14</v>
      </c>
      <c r="Q10" s="221">
        <v>15</v>
      </c>
      <c r="R10" s="221">
        <v>16</v>
      </c>
      <c r="S10" s="221">
        <v>17</v>
      </c>
      <c r="T10" s="221">
        <v>18</v>
      </c>
      <c r="U10" s="638"/>
    </row>
    <row r="11" spans="1:21" s="222" customFormat="1" ht="15.75" customHeight="1">
      <c r="A11" s="675" t="s">
        <v>284</v>
      </c>
      <c r="B11" s="676"/>
      <c r="C11" s="223">
        <f aca="true" t="shared" si="0" ref="C11:T11">C13-C12</f>
        <v>-2</v>
      </c>
      <c r="D11" s="223">
        <f t="shared" si="0"/>
        <v>0</v>
      </c>
      <c r="E11" s="223">
        <f t="shared" si="0"/>
        <v>0</v>
      </c>
      <c r="F11" s="223">
        <f t="shared" si="0"/>
        <v>8</v>
      </c>
      <c r="G11" s="223">
        <f t="shared" si="0"/>
        <v>-4</v>
      </c>
      <c r="H11" s="223">
        <f t="shared" si="0"/>
        <v>0</v>
      </c>
      <c r="I11" s="223">
        <f t="shared" si="0"/>
        <v>0</v>
      </c>
      <c r="J11" s="223">
        <f t="shared" si="0"/>
        <v>0</v>
      </c>
      <c r="K11" s="223">
        <f t="shared" si="0"/>
        <v>0</v>
      </c>
      <c r="L11" s="223">
        <f t="shared" si="0"/>
        <v>-3</v>
      </c>
      <c r="M11" s="223">
        <f t="shared" si="0"/>
        <v>0</v>
      </c>
      <c r="N11" s="223">
        <f t="shared" si="0"/>
        <v>1</v>
      </c>
      <c r="O11" s="223">
        <f t="shared" si="0"/>
        <v>-1</v>
      </c>
      <c r="P11" s="223">
        <f t="shared" si="0"/>
        <v>0</v>
      </c>
      <c r="Q11" s="223">
        <f t="shared" si="0"/>
        <v>0</v>
      </c>
      <c r="R11" s="223">
        <f t="shared" si="0"/>
        <v>0</v>
      </c>
      <c r="S11" s="223">
        <f t="shared" si="0"/>
        <v>-1</v>
      </c>
      <c r="T11" s="223">
        <f t="shared" si="0"/>
        <v>-2</v>
      </c>
      <c r="U11" s="639"/>
    </row>
    <row r="12" spans="1:21" s="222" customFormat="1" ht="15.75" customHeight="1">
      <c r="A12" s="651" t="s">
        <v>285</v>
      </c>
      <c r="B12" s="652"/>
      <c r="C12" s="224">
        <v>125</v>
      </c>
      <c r="D12" s="224">
        <v>122</v>
      </c>
      <c r="E12" s="224">
        <v>0</v>
      </c>
      <c r="F12" s="224">
        <v>3</v>
      </c>
      <c r="G12" s="224">
        <v>43</v>
      </c>
      <c r="H12" s="224">
        <v>0</v>
      </c>
      <c r="I12" s="224">
        <v>0</v>
      </c>
      <c r="J12" s="224">
        <v>8</v>
      </c>
      <c r="K12" s="224">
        <v>4</v>
      </c>
      <c r="L12" s="224">
        <v>10</v>
      </c>
      <c r="M12" s="224">
        <v>0</v>
      </c>
      <c r="N12" s="224">
        <v>0</v>
      </c>
      <c r="O12" s="224">
        <v>20</v>
      </c>
      <c r="P12" s="224">
        <v>2</v>
      </c>
      <c r="Q12" s="224">
        <v>16</v>
      </c>
      <c r="R12" s="224">
        <v>0</v>
      </c>
      <c r="S12" s="224">
        <v>16</v>
      </c>
      <c r="T12" s="224">
        <v>3</v>
      </c>
      <c r="U12" s="225">
        <f>D12-'Báo cáo chất lượng CB Mẫu 14'!C14</f>
        <v>0</v>
      </c>
    </row>
    <row r="13" spans="1:21" s="222" customFormat="1" ht="15.75" customHeight="1">
      <c r="A13" s="657" t="s">
        <v>30</v>
      </c>
      <c r="B13" s="658"/>
      <c r="C13" s="226">
        <f aca="true" t="shared" si="1" ref="C13:T13">C14+C15</f>
        <v>123</v>
      </c>
      <c r="D13" s="226">
        <f t="shared" si="1"/>
        <v>122</v>
      </c>
      <c r="E13" s="226">
        <f t="shared" si="1"/>
        <v>0</v>
      </c>
      <c r="F13" s="226">
        <f t="shared" si="1"/>
        <v>11</v>
      </c>
      <c r="G13" s="226">
        <f t="shared" si="1"/>
        <v>39</v>
      </c>
      <c r="H13" s="226">
        <f t="shared" si="1"/>
        <v>0</v>
      </c>
      <c r="I13" s="226">
        <f t="shared" si="1"/>
        <v>0</v>
      </c>
      <c r="J13" s="226">
        <f t="shared" si="1"/>
        <v>8</v>
      </c>
      <c r="K13" s="226">
        <f t="shared" si="1"/>
        <v>4</v>
      </c>
      <c r="L13" s="226">
        <f t="shared" si="1"/>
        <v>7</v>
      </c>
      <c r="M13" s="226">
        <f t="shared" si="1"/>
        <v>0</v>
      </c>
      <c r="N13" s="226">
        <f t="shared" si="1"/>
        <v>1</v>
      </c>
      <c r="O13" s="226">
        <f t="shared" si="1"/>
        <v>19</v>
      </c>
      <c r="P13" s="226">
        <f t="shared" si="1"/>
        <v>2</v>
      </c>
      <c r="Q13" s="226">
        <f t="shared" si="1"/>
        <v>16</v>
      </c>
      <c r="R13" s="226">
        <f t="shared" si="1"/>
        <v>0</v>
      </c>
      <c r="S13" s="226">
        <f t="shared" si="1"/>
        <v>15</v>
      </c>
      <c r="T13" s="226">
        <f t="shared" si="1"/>
        <v>1</v>
      </c>
      <c r="U13" s="225">
        <f>D13-'Báo cáo chất lượng CB Mẫu 14'!C14</f>
        <v>0</v>
      </c>
    </row>
    <row r="14" spans="1:21" s="222" customFormat="1" ht="15.75" customHeight="1">
      <c r="A14" s="227" t="s">
        <v>0</v>
      </c>
      <c r="B14" s="179" t="s">
        <v>76</v>
      </c>
      <c r="C14" s="226">
        <f aca="true" t="shared" si="2" ref="C14:C26">D14+T14</f>
        <v>25</v>
      </c>
      <c r="D14" s="226">
        <f aca="true" t="shared" si="3" ref="D14:D26">SUM(E14:S14)</f>
        <v>25</v>
      </c>
      <c r="E14" s="228"/>
      <c r="F14" s="228">
        <v>4</v>
      </c>
      <c r="G14" s="228">
        <v>5</v>
      </c>
      <c r="H14" s="228"/>
      <c r="I14" s="228"/>
      <c r="J14" s="228">
        <v>2</v>
      </c>
      <c r="K14" s="228"/>
      <c r="L14" s="228">
        <v>3</v>
      </c>
      <c r="M14" s="228"/>
      <c r="N14" s="228">
        <v>1</v>
      </c>
      <c r="O14" s="228">
        <v>5</v>
      </c>
      <c r="P14" s="228"/>
      <c r="Q14" s="228">
        <v>2</v>
      </c>
      <c r="R14" s="228"/>
      <c r="S14" s="228">
        <v>3</v>
      </c>
      <c r="T14" s="228">
        <v>0</v>
      </c>
      <c r="U14" s="225">
        <f>D14-'Báo cáo chất lượng CB Mẫu 14'!C15</f>
        <v>0</v>
      </c>
    </row>
    <row r="15" spans="1:21" s="222" customFormat="1" ht="15.75" customHeight="1">
      <c r="A15" s="229" t="s">
        <v>1</v>
      </c>
      <c r="B15" s="179" t="s">
        <v>17</v>
      </c>
      <c r="C15" s="226">
        <f t="shared" si="2"/>
        <v>98</v>
      </c>
      <c r="D15" s="226">
        <f t="shared" si="3"/>
        <v>97</v>
      </c>
      <c r="E15" s="226">
        <f aca="true" t="shared" si="4" ref="E15:T15">SUM(E16:E26)</f>
        <v>0</v>
      </c>
      <c r="F15" s="226">
        <f t="shared" si="4"/>
        <v>7</v>
      </c>
      <c r="G15" s="226">
        <f t="shared" si="4"/>
        <v>34</v>
      </c>
      <c r="H15" s="226">
        <f t="shared" si="4"/>
        <v>0</v>
      </c>
      <c r="I15" s="226">
        <f t="shared" si="4"/>
        <v>0</v>
      </c>
      <c r="J15" s="226">
        <f t="shared" si="4"/>
        <v>6</v>
      </c>
      <c r="K15" s="226">
        <f t="shared" si="4"/>
        <v>4</v>
      </c>
      <c r="L15" s="226">
        <f t="shared" si="4"/>
        <v>4</v>
      </c>
      <c r="M15" s="226">
        <f t="shared" si="4"/>
        <v>0</v>
      </c>
      <c r="N15" s="226">
        <f t="shared" si="4"/>
        <v>0</v>
      </c>
      <c r="O15" s="226">
        <f t="shared" si="4"/>
        <v>14</v>
      </c>
      <c r="P15" s="226">
        <f t="shared" si="4"/>
        <v>2</v>
      </c>
      <c r="Q15" s="226">
        <f t="shared" si="4"/>
        <v>14</v>
      </c>
      <c r="R15" s="226">
        <f t="shared" si="4"/>
        <v>0</v>
      </c>
      <c r="S15" s="226">
        <f t="shared" si="4"/>
        <v>12</v>
      </c>
      <c r="T15" s="226">
        <f t="shared" si="4"/>
        <v>1</v>
      </c>
      <c r="U15" s="225">
        <f>D15-'Báo cáo chất lượng CB Mẫu 14'!C16</f>
        <v>0</v>
      </c>
    </row>
    <row r="16" spans="1:21" s="222" customFormat="1" ht="15.75" customHeight="1">
      <c r="A16" s="230" t="s">
        <v>43</v>
      </c>
      <c r="B16" s="68" t="s">
        <v>254</v>
      </c>
      <c r="C16" s="226">
        <f t="shared" si="2"/>
        <v>9</v>
      </c>
      <c r="D16" s="226">
        <f t="shared" si="3"/>
        <v>8</v>
      </c>
      <c r="E16" s="231"/>
      <c r="F16" s="231"/>
      <c r="G16" s="231">
        <v>5</v>
      </c>
      <c r="H16" s="231"/>
      <c r="I16" s="231"/>
      <c r="J16" s="231"/>
      <c r="K16" s="231"/>
      <c r="L16" s="231"/>
      <c r="M16" s="231"/>
      <c r="N16" s="231"/>
      <c r="O16" s="231">
        <v>1</v>
      </c>
      <c r="P16" s="231"/>
      <c r="Q16" s="231">
        <v>1</v>
      </c>
      <c r="R16" s="231"/>
      <c r="S16" s="231">
        <v>1</v>
      </c>
      <c r="T16" s="231">
        <v>1</v>
      </c>
      <c r="U16" s="225">
        <f>D16-'Báo cáo chất lượng CB Mẫu 14'!C17</f>
        <v>0</v>
      </c>
    </row>
    <row r="17" spans="1:21" s="222" customFormat="1" ht="15.75" customHeight="1">
      <c r="A17" s="230" t="s">
        <v>44</v>
      </c>
      <c r="B17" s="68" t="s">
        <v>286</v>
      </c>
      <c r="C17" s="226">
        <f t="shared" si="2"/>
        <v>7</v>
      </c>
      <c r="D17" s="226">
        <f t="shared" si="3"/>
        <v>7</v>
      </c>
      <c r="E17" s="231"/>
      <c r="F17" s="231"/>
      <c r="G17" s="231">
        <v>3</v>
      </c>
      <c r="H17" s="231"/>
      <c r="I17" s="231"/>
      <c r="J17" s="231">
        <v>1</v>
      </c>
      <c r="K17" s="231"/>
      <c r="L17" s="231"/>
      <c r="M17" s="231"/>
      <c r="N17" s="231"/>
      <c r="O17" s="231">
        <v>1</v>
      </c>
      <c r="P17" s="231"/>
      <c r="Q17" s="231">
        <v>1</v>
      </c>
      <c r="R17" s="231"/>
      <c r="S17" s="231">
        <v>1</v>
      </c>
      <c r="T17" s="231">
        <v>0</v>
      </c>
      <c r="U17" s="225">
        <f>D17-'Báo cáo chất lượng CB Mẫu 14'!C18</f>
        <v>0</v>
      </c>
    </row>
    <row r="18" spans="1:21" s="222" customFormat="1" ht="15.75" customHeight="1">
      <c r="A18" s="230" t="s">
        <v>45</v>
      </c>
      <c r="B18" s="68" t="s">
        <v>257</v>
      </c>
      <c r="C18" s="226">
        <f t="shared" si="2"/>
        <v>14</v>
      </c>
      <c r="D18" s="226">
        <f t="shared" si="3"/>
        <v>14</v>
      </c>
      <c r="E18" s="231"/>
      <c r="F18" s="231"/>
      <c r="G18" s="231">
        <v>8</v>
      </c>
      <c r="H18" s="231"/>
      <c r="I18" s="231"/>
      <c r="J18" s="231">
        <v>1</v>
      </c>
      <c r="K18" s="231"/>
      <c r="L18" s="231">
        <v>1</v>
      </c>
      <c r="M18" s="231"/>
      <c r="N18" s="231"/>
      <c r="O18" s="231">
        <v>1</v>
      </c>
      <c r="P18" s="231"/>
      <c r="Q18" s="231">
        <v>2</v>
      </c>
      <c r="R18" s="231"/>
      <c r="S18" s="231">
        <v>1</v>
      </c>
      <c r="T18" s="231">
        <v>0</v>
      </c>
      <c r="U18" s="225">
        <f>D18-'Báo cáo chất lượng CB Mẫu 14'!C19</f>
        <v>0</v>
      </c>
    </row>
    <row r="19" spans="1:21" s="222" customFormat="1" ht="15.75" customHeight="1">
      <c r="A19" s="230" t="s">
        <v>54</v>
      </c>
      <c r="B19" s="68" t="s">
        <v>258</v>
      </c>
      <c r="C19" s="226">
        <f t="shared" si="2"/>
        <v>7</v>
      </c>
      <c r="D19" s="226">
        <f t="shared" si="3"/>
        <v>7</v>
      </c>
      <c r="E19" s="231"/>
      <c r="F19" s="231"/>
      <c r="G19" s="231">
        <v>2</v>
      </c>
      <c r="H19" s="231"/>
      <c r="I19" s="231"/>
      <c r="J19" s="231"/>
      <c r="K19" s="231">
        <v>1</v>
      </c>
      <c r="L19" s="231"/>
      <c r="M19" s="231"/>
      <c r="N19" s="231"/>
      <c r="O19" s="231">
        <v>1</v>
      </c>
      <c r="P19" s="231"/>
      <c r="Q19" s="231">
        <v>2</v>
      </c>
      <c r="R19" s="231"/>
      <c r="S19" s="231">
        <v>1</v>
      </c>
      <c r="T19" s="231">
        <v>0</v>
      </c>
      <c r="U19" s="225">
        <f>D19-'Báo cáo chất lượng CB Mẫu 14'!C20</f>
        <v>0</v>
      </c>
    </row>
    <row r="20" spans="1:21" s="222" customFormat="1" ht="17.25" customHeight="1">
      <c r="A20" s="230" t="s">
        <v>55</v>
      </c>
      <c r="B20" s="68" t="s">
        <v>259</v>
      </c>
      <c r="C20" s="226">
        <f t="shared" si="2"/>
        <v>8</v>
      </c>
      <c r="D20" s="226">
        <f t="shared" si="3"/>
        <v>8</v>
      </c>
      <c r="E20" s="231"/>
      <c r="F20" s="231">
        <v>1</v>
      </c>
      <c r="G20" s="231">
        <v>2</v>
      </c>
      <c r="H20" s="231"/>
      <c r="I20" s="231"/>
      <c r="J20" s="231"/>
      <c r="K20" s="231">
        <v>1</v>
      </c>
      <c r="L20" s="231">
        <v>1</v>
      </c>
      <c r="M20" s="231"/>
      <c r="N20" s="231"/>
      <c r="O20" s="231">
        <v>1</v>
      </c>
      <c r="P20" s="231"/>
      <c r="Q20" s="231">
        <v>1</v>
      </c>
      <c r="R20" s="231"/>
      <c r="S20" s="231">
        <v>1</v>
      </c>
      <c r="T20" s="231">
        <v>0</v>
      </c>
      <c r="U20" s="225">
        <f>D20-'Báo cáo chất lượng CB Mẫu 14'!C21</f>
        <v>0</v>
      </c>
    </row>
    <row r="21" spans="1:21" s="222" customFormat="1" ht="15.75" customHeight="1">
      <c r="A21" s="230" t="s">
        <v>56</v>
      </c>
      <c r="B21" s="68" t="s">
        <v>260</v>
      </c>
      <c r="C21" s="226">
        <f t="shared" si="2"/>
        <v>10</v>
      </c>
      <c r="D21" s="226">
        <f t="shared" si="3"/>
        <v>10</v>
      </c>
      <c r="E21" s="231"/>
      <c r="F21" s="231">
        <v>1</v>
      </c>
      <c r="G21" s="231">
        <v>2</v>
      </c>
      <c r="H21" s="231"/>
      <c r="I21" s="231"/>
      <c r="J21" s="231"/>
      <c r="K21" s="231">
        <v>1</v>
      </c>
      <c r="L21" s="231"/>
      <c r="M21" s="231"/>
      <c r="N21" s="231"/>
      <c r="O21" s="231">
        <v>4</v>
      </c>
      <c r="P21" s="231"/>
      <c r="Q21" s="231">
        <v>1</v>
      </c>
      <c r="R21" s="231"/>
      <c r="S21" s="231">
        <v>1</v>
      </c>
      <c r="T21" s="231">
        <v>0</v>
      </c>
      <c r="U21" s="225">
        <f>D21-'Báo cáo chất lượng CB Mẫu 14'!C22</f>
        <v>0</v>
      </c>
    </row>
    <row r="22" spans="1:21" s="222" customFormat="1" ht="15.75" customHeight="1">
      <c r="A22" s="230" t="s">
        <v>57</v>
      </c>
      <c r="B22" s="68" t="s">
        <v>265</v>
      </c>
      <c r="C22" s="226">
        <f t="shared" si="2"/>
        <v>7</v>
      </c>
      <c r="D22" s="226">
        <f t="shared" si="3"/>
        <v>7</v>
      </c>
      <c r="E22" s="231"/>
      <c r="F22" s="231">
        <v>1</v>
      </c>
      <c r="G22" s="231">
        <v>1</v>
      </c>
      <c r="H22" s="231"/>
      <c r="I22" s="231"/>
      <c r="J22" s="231"/>
      <c r="K22" s="231"/>
      <c r="L22" s="231"/>
      <c r="M22" s="231"/>
      <c r="N22" s="231"/>
      <c r="O22" s="231">
        <v>2</v>
      </c>
      <c r="P22" s="231"/>
      <c r="Q22" s="231">
        <v>1</v>
      </c>
      <c r="R22" s="231"/>
      <c r="S22" s="231">
        <v>2</v>
      </c>
      <c r="T22" s="231">
        <v>0</v>
      </c>
      <c r="U22" s="225">
        <f>D22-'Báo cáo chất lượng CB Mẫu 14'!C23</f>
        <v>0</v>
      </c>
    </row>
    <row r="23" spans="1:21" s="222" customFormat="1" ht="15.75" customHeight="1">
      <c r="A23" s="230" t="s">
        <v>58</v>
      </c>
      <c r="B23" s="68" t="s">
        <v>267</v>
      </c>
      <c r="C23" s="226">
        <f t="shared" si="2"/>
        <v>9</v>
      </c>
      <c r="D23" s="226">
        <f t="shared" si="3"/>
        <v>9</v>
      </c>
      <c r="E23" s="231"/>
      <c r="F23" s="231">
        <v>1</v>
      </c>
      <c r="G23" s="231">
        <v>1</v>
      </c>
      <c r="H23" s="231"/>
      <c r="I23" s="231"/>
      <c r="J23" s="231">
        <v>1</v>
      </c>
      <c r="K23" s="231">
        <v>1</v>
      </c>
      <c r="L23" s="231">
        <v>1</v>
      </c>
      <c r="M23" s="231"/>
      <c r="N23" s="231"/>
      <c r="O23" s="231">
        <v>1</v>
      </c>
      <c r="P23" s="231">
        <v>1</v>
      </c>
      <c r="Q23" s="231">
        <v>1</v>
      </c>
      <c r="R23" s="231"/>
      <c r="S23" s="231">
        <v>1</v>
      </c>
      <c r="T23" s="231">
        <v>0</v>
      </c>
      <c r="U23" s="225">
        <f>D23-'Báo cáo chất lượng CB Mẫu 14'!C24</f>
        <v>0</v>
      </c>
    </row>
    <row r="24" spans="1:21" s="222" customFormat="1" ht="15.75" customHeight="1">
      <c r="A24" s="230" t="s">
        <v>59</v>
      </c>
      <c r="B24" s="68" t="s">
        <v>268</v>
      </c>
      <c r="C24" s="226">
        <f t="shared" si="2"/>
        <v>11</v>
      </c>
      <c r="D24" s="226">
        <f t="shared" si="3"/>
        <v>11</v>
      </c>
      <c r="E24" s="231"/>
      <c r="F24" s="231">
        <v>1</v>
      </c>
      <c r="G24" s="231">
        <v>3</v>
      </c>
      <c r="H24" s="231"/>
      <c r="I24" s="231"/>
      <c r="J24" s="231">
        <v>1</v>
      </c>
      <c r="K24" s="231"/>
      <c r="L24" s="231">
        <v>1</v>
      </c>
      <c r="M24" s="231"/>
      <c r="N24" s="231"/>
      <c r="O24" s="231">
        <v>1</v>
      </c>
      <c r="P24" s="231">
        <v>1</v>
      </c>
      <c r="Q24" s="231">
        <v>2</v>
      </c>
      <c r="R24" s="231"/>
      <c r="S24" s="231">
        <v>1</v>
      </c>
      <c r="T24" s="231">
        <v>0</v>
      </c>
      <c r="U24" s="225">
        <f>D24-'Báo cáo chất lượng CB Mẫu 14'!C25</f>
        <v>0</v>
      </c>
    </row>
    <row r="25" spans="1:21" s="222" customFormat="1" ht="15.75" customHeight="1">
      <c r="A25" s="230" t="s">
        <v>79</v>
      </c>
      <c r="B25" s="68" t="s">
        <v>269</v>
      </c>
      <c r="C25" s="226">
        <f t="shared" si="2"/>
        <v>8</v>
      </c>
      <c r="D25" s="226">
        <f t="shared" si="3"/>
        <v>8</v>
      </c>
      <c r="E25" s="231"/>
      <c r="F25" s="231">
        <v>1</v>
      </c>
      <c r="G25" s="231">
        <v>3</v>
      </c>
      <c r="H25" s="231"/>
      <c r="I25" s="231"/>
      <c r="J25" s="231">
        <v>1</v>
      </c>
      <c r="K25" s="231"/>
      <c r="L25" s="231"/>
      <c r="M25" s="231"/>
      <c r="N25" s="231"/>
      <c r="O25" s="231">
        <v>1</v>
      </c>
      <c r="P25" s="231"/>
      <c r="Q25" s="231">
        <v>1</v>
      </c>
      <c r="R25" s="231"/>
      <c r="S25" s="231">
        <v>1</v>
      </c>
      <c r="T25" s="231">
        <v>0</v>
      </c>
      <c r="U25" s="225">
        <f>D25-'Báo cáo chất lượng CB Mẫu 14'!C26</f>
        <v>0</v>
      </c>
    </row>
    <row r="26" spans="1:21" s="222" customFormat="1" ht="15.75" customHeight="1">
      <c r="A26" s="230" t="s">
        <v>80</v>
      </c>
      <c r="B26" s="68" t="s">
        <v>271</v>
      </c>
      <c r="C26" s="226">
        <f t="shared" si="2"/>
        <v>8</v>
      </c>
      <c r="D26" s="226">
        <f t="shared" si="3"/>
        <v>8</v>
      </c>
      <c r="E26" s="231"/>
      <c r="F26" s="231">
        <v>1</v>
      </c>
      <c r="G26" s="231">
        <v>4</v>
      </c>
      <c r="H26" s="231"/>
      <c r="I26" s="231"/>
      <c r="J26" s="231">
        <v>1</v>
      </c>
      <c r="K26" s="231"/>
      <c r="L26" s="231"/>
      <c r="M26" s="231"/>
      <c r="N26" s="231"/>
      <c r="O26" s="231"/>
      <c r="P26" s="231"/>
      <c r="Q26" s="231">
        <v>1</v>
      </c>
      <c r="R26" s="231"/>
      <c r="S26" s="231">
        <v>1</v>
      </c>
      <c r="T26" s="231">
        <v>0</v>
      </c>
      <c r="U26" s="225">
        <f>D26-'Báo cáo chất lượng CB Mẫu 14'!C27</f>
        <v>0</v>
      </c>
    </row>
    <row r="27" ht="6" customHeight="1"/>
    <row r="28" spans="1:20" s="233" customFormat="1" ht="15.75" customHeight="1">
      <c r="A28" s="232"/>
      <c r="B28" s="643" t="s">
        <v>272</v>
      </c>
      <c r="C28" s="643"/>
      <c r="D28" s="643"/>
      <c r="E28" s="643"/>
      <c r="F28" s="181"/>
      <c r="G28" s="181"/>
      <c r="H28" s="181"/>
      <c r="I28" s="181"/>
      <c r="J28" s="181"/>
      <c r="K28" s="181" t="s">
        <v>137</v>
      </c>
      <c r="L28" s="182"/>
      <c r="M28" s="650" t="s">
        <v>307</v>
      </c>
      <c r="N28" s="650"/>
      <c r="O28" s="650"/>
      <c r="P28" s="650"/>
      <c r="Q28" s="650"/>
      <c r="R28" s="650"/>
      <c r="S28" s="650"/>
      <c r="T28" s="650"/>
    </row>
    <row r="29" spans="1:20" s="233" customFormat="1" ht="18.75" customHeight="1">
      <c r="A29" s="232"/>
      <c r="B29" s="656" t="s">
        <v>138</v>
      </c>
      <c r="C29" s="656"/>
      <c r="D29" s="656"/>
      <c r="E29" s="234"/>
      <c r="F29" s="183"/>
      <c r="G29" s="183"/>
      <c r="H29" s="183"/>
      <c r="I29" s="183"/>
      <c r="J29" s="183"/>
      <c r="K29" s="183"/>
      <c r="L29" s="182"/>
      <c r="M29" s="659" t="s">
        <v>296</v>
      </c>
      <c r="N29" s="659"/>
      <c r="O29" s="659"/>
      <c r="P29" s="659"/>
      <c r="Q29" s="659"/>
      <c r="R29" s="659"/>
      <c r="S29" s="659"/>
      <c r="T29" s="659"/>
    </row>
    <row r="30" spans="1:20" s="233" customFormat="1" ht="18.75">
      <c r="A30" s="184"/>
      <c r="B30" s="653"/>
      <c r="C30" s="653"/>
      <c r="D30" s="653"/>
      <c r="E30" s="186"/>
      <c r="F30" s="186"/>
      <c r="G30" s="186"/>
      <c r="H30" s="186"/>
      <c r="I30" s="186"/>
      <c r="J30" s="186"/>
      <c r="K30" s="186"/>
      <c r="L30" s="186"/>
      <c r="M30" s="654"/>
      <c r="N30" s="654"/>
      <c r="O30" s="654"/>
      <c r="P30" s="654"/>
      <c r="Q30" s="654"/>
      <c r="R30" s="654"/>
      <c r="S30" s="654"/>
      <c r="T30" s="654"/>
    </row>
    <row r="31" spans="1:20" s="233" customFormat="1" ht="18.75">
      <c r="A31" s="184"/>
      <c r="B31" s="186"/>
      <c r="C31" s="186"/>
      <c r="D31" s="186"/>
      <c r="E31" s="186"/>
      <c r="F31" s="186"/>
      <c r="G31" s="186"/>
      <c r="H31" s="186"/>
      <c r="I31" s="186"/>
      <c r="J31" s="186"/>
      <c r="K31" s="186"/>
      <c r="L31" s="186"/>
      <c r="M31" s="186"/>
      <c r="N31" s="186"/>
      <c r="O31" s="186"/>
      <c r="P31" s="186"/>
      <c r="Q31" s="182"/>
      <c r="R31" s="182"/>
      <c r="S31" s="182"/>
      <c r="T31" s="182"/>
    </row>
    <row r="32" spans="2:20" ht="13.5" customHeight="1" hidden="1">
      <c r="B32" s="186"/>
      <c r="C32" s="186"/>
      <c r="D32" s="186"/>
      <c r="E32" s="186"/>
      <c r="F32" s="186"/>
      <c r="G32" s="186"/>
      <c r="H32" s="186"/>
      <c r="I32" s="186"/>
      <c r="J32" s="186"/>
      <c r="K32" s="186"/>
      <c r="L32" s="186"/>
      <c r="M32" s="186"/>
      <c r="N32" s="186"/>
      <c r="O32" s="186"/>
      <c r="P32" s="186"/>
      <c r="Q32" s="186"/>
      <c r="R32" s="186"/>
      <c r="S32" s="186"/>
      <c r="T32" s="186"/>
    </row>
    <row r="33" spans="1:20" ht="18.75" hidden="1">
      <c r="A33" s="235" t="s">
        <v>140</v>
      </c>
      <c r="B33" s="186"/>
      <c r="C33" s="186"/>
      <c r="D33" s="186"/>
      <c r="E33" s="186"/>
      <c r="F33" s="186"/>
      <c r="G33" s="186"/>
      <c r="H33" s="186"/>
      <c r="I33" s="186"/>
      <c r="J33" s="186"/>
      <c r="K33" s="186"/>
      <c r="L33" s="186"/>
      <c r="M33" s="186"/>
      <c r="N33" s="186"/>
      <c r="O33" s="186"/>
      <c r="P33" s="186"/>
      <c r="Q33" s="186"/>
      <c r="R33" s="186"/>
      <c r="S33" s="186"/>
      <c r="T33" s="186"/>
    </row>
    <row r="34" spans="2:20" ht="18.75" hidden="1">
      <c r="B34" s="236" t="s">
        <v>141</v>
      </c>
      <c r="C34" s="186"/>
      <c r="D34" s="186"/>
      <c r="E34" s="186"/>
      <c r="F34" s="186"/>
      <c r="G34" s="186"/>
      <c r="H34" s="186"/>
      <c r="I34" s="186"/>
      <c r="J34" s="186"/>
      <c r="K34" s="186"/>
      <c r="L34" s="186"/>
      <c r="M34" s="186"/>
      <c r="N34" s="186"/>
      <c r="O34" s="186"/>
      <c r="P34" s="186"/>
      <c r="Q34" s="186"/>
      <c r="R34" s="186"/>
      <c r="S34" s="186"/>
      <c r="T34" s="186"/>
    </row>
    <row r="35" spans="2:20" ht="18.75" hidden="1">
      <c r="B35" s="236" t="s">
        <v>142</v>
      </c>
      <c r="C35" s="186"/>
      <c r="D35" s="186"/>
      <c r="E35" s="186"/>
      <c r="F35" s="186"/>
      <c r="G35" s="186"/>
      <c r="H35" s="186"/>
      <c r="I35" s="186"/>
      <c r="J35" s="186"/>
      <c r="K35" s="186"/>
      <c r="L35" s="186"/>
      <c r="M35" s="186"/>
      <c r="N35" s="186"/>
      <c r="O35" s="186"/>
      <c r="P35" s="186"/>
      <c r="Q35" s="186"/>
      <c r="R35" s="186"/>
      <c r="S35" s="186"/>
      <c r="T35" s="186"/>
    </row>
    <row r="36" spans="2:20" s="211" customFormat="1" ht="18.75">
      <c r="B36" s="655" t="s">
        <v>276</v>
      </c>
      <c r="C36" s="655"/>
      <c r="D36" s="655"/>
      <c r="E36" s="236"/>
      <c r="F36" s="236"/>
      <c r="G36" s="236"/>
      <c r="H36" s="236"/>
      <c r="I36" s="236"/>
      <c r="J36" s="236"/>
      <c r="K36" s="236"/>
      <c r="L36" s="236"/>
      <c r="M36" s="236"/>
      <c r="N36" s="655" t="s">
        <v>276</v>
      </c>
      <c r="O36" s="655"/>
      <c r="P36" s="655"/>
      <c r="Q36" s="655"/>
      <c r="R36" s="655"/>
      <c r="S36" s="655"/>
      <c r="T36" s="236"/>
    </row>
    <row r="37" spans="2:20" ht="18.75">
      <c r="B37" s="186"/>
      <c r="C37" s="186"/>
      <c r="D37" s="186"/>
      <c r="E37" s="186"/>
      <c r="F37" s="186"/>
      <c r="G37" s="186"/>
      <c r="H37" s="186"/>
      <c r="I37" s="186"/>
      <c r="J37" s="186"/>
      <c r="K37" s="186"/>
      <c r="L37" s="186"/>
      <c r="M37" s="186"/>
      <c r="N37" s="186"/>
      <c r="O37" s="186"/>
      <c r="P37" s="186"/>
      <c r="Q37" s="186"/>
      <c r="R37" s="186"/>
      <c r="S37" s="186"/>
      <c r="T37" s="186"/>
    </row>
    <row r="38" spans="2:21" ht="18.75">
      <c r="B38" s="548" t="s">
        <v>229</v>
      </c>
      <c r="C38" s="548"/>
      <c r="D38" s="548"/>
      <c r="E38" s="210"/>
      <c r="F38" s="210"/>
      <c r="G38" s="210"/>
      <c r="H38" s="210"/>
      <c r="I38" s="182"/>
      <c r="J38" s="182"/>
      <c r="K38" s="182"/>
      <c r="L38" s="182"/>
      <c r="M38" s="549" t="s">
        <v>230</v>
      </c>
      <c r="N38" s="549"/>
      <c r="O38" s="549"/>
      <c r="P38" s="549"/>
      <c r="Q38" s="549"/>
      <c r="R38" s="549"/>
      <c r="S38" s="549"/>
      <c r="T38" s="549"/>
      <c r="U38" s="163"/>
    </row>
    <row r="39" spans="2:20" ht="18.75">
      <c r="B39" s="186"/>
      <c r="C39" s="186"/>
      <c r="D39" s="186"/>
      <c r="E39" s="186"/>
      <c r="F39" s="186"/>
      <c r="G39" s="186"/>
      <c r="H39" s="186"/>
      <c r="I39" s="186"/>
      <c r="J39" s="186"/>
      <c r="K39" s="186"/>
      <c r="L39" s="186"/>
      <c r="M39" s="186"/>
      <c r="N39" s="186"/>
      <c r="O39" s="186"/>
      <c r="P39" s="186"/>
      <c r="Q39" s="186"/>
      <c r="R39" s="186"/>
      <c r="S39" s="186"/>
      <c r="T39" s="186"/>
    </row>
    <row r="40" spans="2:20" ht="18.75">
      <c r="B40" s="186"/>
      <c r="C40" s="186"/>
      <c r="D40" s="186"/>
      <c r="E40" s="186"/>
      <c r="F40" s="186"/>
      <c r="G40" s="186"/>
      <c r="H40" s="186"/>
      <c r="I40" s="186"/>
      <c r="J40" s="186"/>
      <c r="K40" s="186"/>
      <c r="L40" s="186"/>
      <c r="M40" s="186"/>
      <c r="N40" s="186"/>
      <c r="O40" s="186"/>
      <c r="P40" s="186"/>
      <c r="Q40" s="186"/>
      <c r="R40" s="186"/>
      <c r="S40" s="186"/>
      <c r="T40" s="186"/>
    </row>
  </sheetData>
  <sheetProtection/>
  <mergeCells count="37">
    <mergeCell ref="C6:C9"/>
    <mergeCell ref="A11:B11"/>
    <mergeCell ref="Q8:Q9"/>
    <mergeCell ref="M8:O8"/>
    <mergeCell ref="P8:P9"/>
    <mergeCell ref="E8:G8"/>
    <mergeCell ref="K8:L8"/>
    <mergeCell ref="P2:T2"/>
    <mergeCell ref="A6:B9"/>
    <mergeCell ref="D1:N2"/>
    <mergeCell ref="A2:C2"/>
    <mergeCell ref="D6:S6"/>
    <mergeCell ref="A1:C1"/>
    <mergeCell ref="D3:N3"/>
    <mergeCell ref="A4:C4"/>
    <mergeCell ref="S8:S9"/>
    <mergeCell ref="H8:J8"/>
    <mergeCell ref="A12:B12"/>
    <mergeCell ref="B38:D38"/>
    <mergeCell ref="M38:T38"/>
    <mergeCell ref="B30:D30"/>
    <mergeCell ref="M30:T30"/>
    <mergeCell ref="B36:D36"/>
    <mergeCell ref="N36:S36"/>
    <mergeCell ref="B29:D29"/>
    <mergeCell ref="A13:B13"/>
    <mergeCell ref="M29:T29"/>
    <mergeCell ref="U8:U11"/>
    <mergeCell ref="A3:C3"/>
    <mergeCell ref="A10:B10"/>
    <mergeCell ref="B28:E28"/>
    <mergeCell ref="E7:S7"/>
    <mergeCell ref="R8:R9"/>
    <mergeCell ref="D7:D9"/>
    <mergeCell ref="D4:N4"/>
    <mergeCell ref="M28:T28"/>
    <mergeCell ref="T6:T9"/>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6" customWidth="1"/>
    <col min="2" max="2" width="17.25390625" style="196" customWidth="1"/>
    <col min="3" max="3" width="9.625" style="196" customWidth="1"/>
    <col min="4" max="5" width="5.625" style="196" customWidth="1"/>
    <col min="6" max="7" width="6.25390625" style="196" customWidth="1"/>
    <col min="8" max="8" width="5.625" style="196" customWidth="1"/>
    <col min="9" max="9" width="6.00390625" style="196" customWidth="1"/>
    <col min="10" max="10" width="6.125" style="196" customWidth="1"/>
    <col min="11" max="12" width="5.625" style="196" customWidth="1"/>
    <col min="13" max="13" width="6.125" style="196" customWidth="1"/>
    <col min="14" max="15" width="6.25390625" style="196" customWidth="1"/>
    <col min="16" max="18" width="5.625" style="196" customWidth="1"/>
    <col min="19" max="19" width="5.875" style="196" customWidth="1"/>
    <col min="20" max="20" width="5.625" style="196" customWidth="1"/>
    <col min="21" max="28" width="8.00390625" style="196" customWidth="1"/>
    <col min="29" max="29" width="8.375" style="196" customWidth="1"/>
    <col min="30" max="30" width="8.00390625" style="196" customWidth="1"/>
    <col min="31" max="31" width="11.25390625" style="196" customWidth="1"/>
    <col min="32" max="32" width="13.50390625" style="196" customWidth="1"/>
    <col min="33" max="16384" width="8.00390625" style="196" customWidth="1"/>
  </cols>
  <sheetData>
    <row r="1" spans="1:20" ht="16.5">
      <c r="A1" s="699" t="s">
        <v>143</v>
      </c>
      <c r="B1" s="699"/>
      <c r="C1" s="699"/>
      <c r="D1" s="238"/>
      <c r="E1" s="704" t="s">
        <v>144</v>
      </c>
      <c r="F1" s="704"/>
      <c r="G1" s="704"/>
      <c r="H1" s="704"/>
      <c r="I1" s="704"/>
      <c r="J1" s="704"/>
      <c r="K1" s="704"/>
      <c r="L1" s="704"/>
      <c r="M1" s="704"/>
      <c r="N1" s="704"/>
      <c r="O1" s="191"/>
      <c r="P1" s="717" t="s">
        <v>346</v>
      </c>
      <c r="Q1" s="717"/>
      <c r="R1" s="717"/>
      <c r="S1" s="717"/>
      <c r="T1" s="717"/>
    </row>
    <row r="2" spans="1:20" ht="15.75" customHeight="1">
      <c r="A2" s="700" t="s">
        <v>308</v>
      </c>
      <c r="B2" s="700"/>
      <c r="C2" s="700"/>
      <c r="D2" s="700"/>
      <c r="E2" s="702" t="s">
        <v>145</v>
      </c>
      <c r="F2" s="702"/>
      <c r="G2" s="702"/>
      <c r="H2" s="702"/>
      <c r="I2" s="702"/>
      <c r="J2" s="702"/>
      <c r="K2" s="702"/>
      <c r="L2" s="702"/>
      <c r="M2" s="702"/>
      <c r="N2" s="702"/>
      <c r="O2" s="194"/>
      <c r="P2" s="709" t="s">
        <v>288</v>
      </c>
      <c r="Q2" s="709"/>
      <c r="R2" s="709"/>
      <c r="S2" s="709"/>
      <c r="T2" s="709"/>
    </row>
    <row r="3" spans="1:20" ht="17.25">
      <c r="A3" s="700" t="s">
        <v>239</v>
      </c>
      <c r="B3" s="700"/>
      <c r="C3" s="700"/>
      <c r="D3" s="239"/>
      <c r="E3" s="720" t="s">
        <v>240</v>
      </c>
      <c r="F3" s="720"/>
      <c r="G3" s="720"/>
      <c r="H3" s="720"/>
      <c r="I3" s="720"/>
      <c r="J3" s="720"/>
      <c r="K3" s="720"/>
      <c r="L3" s="720"/>
      <c r="M3" s="720"/>
      <c r="N3" s="720"/>
      <c r="O3" s="194"/>
      <c r="P3" s="710" t="s">
        <v>347</v>
      </c>
      <c r="Q3" s="710"/>
      <c r="R3" s="710"/>
      <c r="S3" s="710"/>
      <c r="T3" s="710"/>
    </row>
    <row r="4" spans="1:20" ht="18.75" customHeight="1">
      <c r="A4" s="701" t="s">
        <v>241</v>
      </c>
      <c r="B4" s="701"/>
      <c r="C4" s="701"/>
      <c r="D4" s="703"/>
      <c r="E4" s="703"/>
      <c r="F4" s="703"/>
      <c r="G4" s="703"/>
      <c r="H4" s="703"/>
      <c r="I4" s="703"/>
      <c r="J4" s="703"/>
      <c r="K4" s="703"/>
      <c r="L4" s="703"/>
      <c r="M4" s="703"/>
      <c r="N4" s="703"/>
      <c r="O4" s="195"/>
      <c r="P4" s="709" t="s">
        <v>280</v>
      </c>
      <c r="Q4" s="710"/>
      <c r="R4" s="710"/>
      <c r="S4" s="710"/>
      <c r="T4" s="710"/>
    </row>
    <row r="5" spans="1:23" ht="15">
      <c r="A5" s="208"/>
      <c r="B5" s="208"/>
      <c r="C5" s="240"/>
      <c r="D5" s="240"/>
      <c r="E5" s="208"/>
      <c r="F5" s="208"/>
      <c r="G5" s="208"/>
      <c r="H5" s="208"/>
      <c r="I5" s="208"/>
      <c r="J5" s="208"/>
      <c r="K5" s="208"/>
      <c r="L5" s="208"/>
      <c r="P5" s="705" t="s">
        <v>303</v>
      </c>
      <c r="Q5" s="705"/>
      <c r="R5" s="705"/>
      <c r="S5" s="705"/>
      <c r="T5" s="705"/>
      <c r="U5" s="241"/>
      <c r="V5" s="241"/>
      <c r="W5" s="241"/>
    </row>
    <row r="6" spans="1:23" ht="29.25" customHeight="1">
      <c r="A6" s="661" t="s">
        <v>53</v>
      </c>
      <c r="B6" s="687"/>
      <c r="C6" s="681" t="s">
        <v>2</v>
      </c>
      <c r="D6" s="706" t="s">
        <v>146</v>
      </c>
      <c r="E6" s="707"/>
      <c r="F6" s="707"/>
      <c r="G6" s="707"/>
      <c r="H6" s="707"/>
      <c r="I6" s="707"/>
      <c r="J6" s="708"/>
      <c r="K6" s="711" t="s">
        <v>147</v>
      </c>
      <c r="L6" s="712"/>
      <c r="M6" s="712"/>
      <c r="N6" s="712"/>
      <c r="O6" s="712"/>
      <c r="P6" s="712"/>
      <c r="Q6" s="712"/>
      <c r="R6" s="712"/>
      <c r="S6" s="712"/>
      <c r="T6" s="713"/>
      <c r="U6" s="242"/>
      <c r="V6" s="243"/>
      <c r="W6" s="243"/>
    </row>
    <row r="7" spans="1:20" ht="19.5" customHeight="1">
      <c r="A7" s="663"/>
      <c r="B7" s="688"/>
      <c r="C7" s="682"/>
      <c r="D7" s="707" t="s">
        <v>7</v>
      </c>
      <c r="E7" s="707"/>
      <c r="F7" s="707"/>
      <c r="G7" s="707"/>
      <c r="H7" s="707"/>
      <c r="I7" s="707"/>
      <c r="J7" s="708"/>
      <c r="K7" s="714"/>
      <c r="L7" s="715"/>
      <c r="M7" s="715"/>
      <c r="N7" s="715"/>
      <c r="O7" s="715"/>
      <c r="P7" s="715"/>
      <c r="Q7" s="715"/>
      <c r="R7" s="715"/>
      <c r="S7" s="715"/>
      <c r="T7" s="716"/>
    </row>
    <row r="8" spans="1:20" ht="33" customHeight="1">
      <c r="A8" s="663"/>
      <c r="B8" s="688"/>
      <c r="C8" s="682"/>
      <c r="D8" s="693" t="s">
        <v>148</v>
      </c>
      <c r="E8" s="694"/>
      <c r="F8" s="684" t="s">
        <v>149</v>
      </c>
      <c r="G8" s="694"/>
      <c r="H8" s="684" t="s">
        <v>150</v>
      </c>
      <c r="I8" s="694"/>
      <c r="J8" s="684" t="s">
        <v>151</v>
      </c>
      <c r="K8" s="719" t="s">
        <v>152</v>
      </c>
      <c r="L8" s="719"/>
      <c r="M8" s="719"/>
      <c r="N8" s="719" t="s">
        <v>153</v>
      </c>
      <c r="O8" s="719"/>
      <c r="P8" s="719"/>
      <c r="Q8" s="684" t="s">
        <v>154</v>
      </c>
      <c r="R8" s="718" t="s">
        <v>155</v>
      </c>
      <c r="S8" s="718" t="s">
        <v>156</v>
      </c>
      <c r="T8" s="684" t="s">
        <v>157</v>
      </c>
    </row>
    <row r="9" spans="1:20" ht="18.75" customHeight="1">
      <c r="A9" s="663"/>
      <c r="B9" s="688"/>
      <c r="C9" s="682"/>
      <c r="D9" s="693" t="s">
        <v>158</v>
      </c>
      <c r="E9" s="684" t="s">
        <v>159</v>
      </c>
      <c r="F9" s="684" t="s">
        <v>158</v>
      </c>
      <c r="G9" s="684" t="s">
        <v>159</v>
      </c>
      <c r="H9" s="684" t="s">
        <v>158</v>
      </c>
      <c r="I9" s="684" t="s">
        <v>160</v>
      </c>
      <c r="J9" s="684"/>
      <c r="K9" s="719"/>
      <c r="L9" s="719"/>
      <c r="M9" s="719"/>
      <c r="N9" s="719"/>
      <c r="O9" s="719"/>
      <c r="P9" s="719"/>
      <c r="Q9" s="684"/>
      <c r="R9" s="718"/>
      <c r="S9" s="718"/>
      <c r="T9" s="684"/>
    </row>
    <row r="10" spans="1:20" ht="23.25" customHeight="1">
      <c r="A10" s="665"/>
      <c r="B10" s="689"/>
      <c r="C10" s="683"/>
      <c r="D10" s="693"/>
      <c r="E10" s="684"/>
      <c r="F10" s="684"/>
      <c r="G10" s="684"/>
      <c r="H10" s="684"/>
      <c r="I10" s="684"/>
      <c r="J10" s="684"/>
      <c r="K10" s="244" t="s">
        <v>161</v>
      </c>
      <c r="L10" s="244" t="s">
        <v>136</v>
      </c>
      <c r="M10" s="244" t="s">
        <v>162</v>
      </c>
      <c r="N10" s="244" t="s">
        <v>161</v>
      </c>
      <c r="O10" s="244" t="s">
        <v>163</v>
      </c>
      <c r="P10" s="244" t="s">
        <v>164</v>
      </c>
      <c r="Q10" s="684"/>
      <c r="R10" s="718"/>
      <c r="S10" s="718"/>
      <c r="T10" s="684"/>
    </row>
    <row r="11" spans="1:32" s="201" customFormat="1" ht="17.25" customHeight="1">
      <c r="A11" s="685" t="s">
        <v>6</v>
      </c>
      <c r="B11" s="686"/>
      <c r="C11" s="245">
        <v>1</v>
      </c>
      <c r="D11" s="246">
        <v>2</v>
      </c>
      <c r="E11" s="246">
        <v>3</v>
      </c>
      <c r="F11" s="246">
        <v>4</v>
      </c>
      <c r="G11" s="246">
        <v>5</v>
      </c>
      <c r="H11" s="246">
        <v>6</v>
      </c>
      <c r="I11" s="246">
        <v>7</v>
      </c>
      <c r="J11" s="246">
        <v>8</v>
      </c>
      <c r="K11" s="246">
        <v>9</v>
      </c>
      <c r="L11" s="246">
        <v>10</v>
      </c>
      <c r="M11" s="246">
        <v>11</v>
      </c>
      <c r="N11" s="246">
        <v>12</v>
      </c>
      <c r="O11" s="246">
        <v>13</v>
      </c>
      <c r="P11" s="246">
        <v>14</v>
      </c>
      <c r="Q11" s="247">
        <v>15</v>
      </c>
      <c r="R11" s="247">
        <v>16</v>
      </c>
      <c r="S11" s="247">
        <v>17</v>
      </c>
      <c r="T11" s="247">
        <v>18</v>
      </c>
      <c r="AF11" s="201">
        <f>AC14-AC15</f>
        <v>0</v>
      </c>
    </row>
    <row r="12" spans="1:20" s="201" customFormat="1" ht="17.25" customHeight="1">
      <c r="A12" s="678" t="s">
        <v>309</v>
      </c>
      <c r="B12" s="679"/>
      <c r="C12" s="248">
        <f aca="true" t="shared" si="0" ref="C12:T12">C14-C13</f>
        <v>0</v>
      </c>
      <c r="D12" s="248">
        <f t="shared" si="0"/>
        <v>0</v>
      </c>
      <c r="E12" s="248">
        <f t="shared" si="0"/>
        <v>0</v>
      </c>
      <c r="F12" s="248">
        <f t="shared" si="0"/>
        <v>-2</v>
      </c>
      <c r="G12" s="248">
        <f t="shared" si="0"/>
        <v>-4</v>
      </c>
      <c r="H12" s="248">
        <f t="shared" si="0"/>
        <v>5</v>
      </c>
      <c r="I12" s="248">
        <f t="shared" si="0"/>
        <v>4</v>
      </c>
      <c r="J12" s="248">
        <f t="shared" si="0"/>
        <v>-3</v>
      </c>
      <c r="K12" s="248">
        <f t="shared" si="0"/>
        <v>0</v>
      </c>
      <c r="L12" s="248">
        <f t="shared" si="0"/>
        <v>7</v>
      </c>
      <c r="M12" s="248">
        <f t="shared" si="0"/>
        <v>11</v>
      </c>
      <c r="N12" s="248">
        <f t="shared" si="0"/>
        <v>2</v>
      </c>
      <c r="O12" s="248">
        <f t="shared" si="0"/>
        <v>5</v>
      </c>
      <c r="P12" s="248">
        <f t="shared" si="0"/>
        <v>-73</v>
      </c>
      <c r="Q12" s="248">
        <f t="shared" si="0"/>
        <v>4</v>
      </c>
      <c r="R12" s="248">
        <f t="shared" si="0"/>
        <v>0</v>
      </c>
      <c r="S12" s="248">
        <f t="shared" si="0"/>
        <v>-3</v>
      </c>
      <c r="T12" s="248">
        <f t="shared" si="0"/>
        <v>37</v>
      </c>
    </row>
    <row r="13" spans="1:20" s="201" customFormat="1" ht="17.25" customHeight="1">
      <c r="A13" s="690" t="s">
        <v>285</v>
      </c>
      <c r="B13" s="691"/>
      <c r="C13" s="249">
        <v>122</v>
      </c>
      <c r="D13" s="249">
        <v>0</v>
      </c>
      <c r="E13" s="249">
        <v>0</v>
      </c>
      <c r="F13" s="249">
        <v>90</v>
      </c>
      <c r="G13" s="249">
        <v>13</v>
      </c>
      <c r="H13" s="249">
        <v>3</v>
      </c>
      <c r="I13" s="249">
        <v>10</v>
      </c>
      <c r="J13" s="249">
        <v>6</v>
      </c>
      <c r="K13" s="249">
        <v>0</v>
      </c>
      <c r="L13" s="249">
        <v>5</v>
      </c>
      <c r="M13" s="249">
        <v>67</v>
      </c>
      <c r="N13" s="249">
        <v>7</v>
      </c>
      <c r="O13" s="249">
        <v>10</v>
      </c>
      <c r="P13" s="249">
        <v>89</v>
      </c>
      <c r="Q13" s="249">
        <v>46</v>
      </c>
      <c r="R13" s="249">
        <v>8</v>
      </c>
      <c r="S13" s="249">
        <v>14</v>
      </c>
      <c r="T13" s="249">
        <v>16</v>
      </c>
    </row>
    <row r="14" spans="1:37" s="201" customFormat="1" ht="19.5" customHeight="1">
      <c r="A14" s="692" t="s">
        <v>165</v>
      </c>
      <c r="B14" s="693"/>
      <c r="C14" s="250">
        <f>C15+C16</f>
        <v>122</v>
      </c>
      <c r="D14" s="250">
        <f>D15+D16</f>
        <v>0</v>
      </c>
      <c r="E14" s="250">
        <f>E20+E31+E35+E41+E52+E58+E61+E65+E69+E73+E81+E88</f>
        <v>0</v>
      </c>
      <c r="F14" s="250">
        <f aca="true" t="shared" si="1" ref="F14:T14">F15+F16</f>
        <v>88</v>
      </c>
      <c r="G14" s="250">
        <f t="shared" si="1"/>
        <v>9</v>
      </c>
      <c r="H14" s="250">
        <f t="shared" si="1"/>
        <v>8</v>
      </c>
      <c r="I14" s="250">
        <f t="shared" si="1"/>
        <v>14</v>
      </c>
      <c r="J14" s="250">
        <f t="shared" si="1"/>
        <v>3</v>
      </c>
      <c r="K14" s="250">
        <f t="shared" si="1"/>
        <v>0</v>
      </c>
      <c r="L14" s="250">
        <f t="shared" si="1"/>
        <v>12</v>
      </c>
      <c r="M14" s="250">
        <f t="shared" si="1"/>
        <v>78</v>
      </c>
      <c r="N14" s="250">
        <f t="shared" si="1"/>
        <v>9</v>
      </c>
      <c r="O14" s="250">
        <f t="shared" si="1"/>
        <v>15</v>
      </c>
      <c r="P14" s="250">
        <f t="shared" si="1"/>
        <v>16</v>
      </c>
      <c r="Q14" s="250">
        <f t="shared" si="1"/>
        <v>50</v>
      </c>
      <c r="R14" s="250">
        <f t="shared" si="1"/>
        <v>8</v>
      </c>
      <c r="S14" s="250">
        <f t="shared" si="1"/>
        <v>11</v>
      </c>
      <c r="T14" s="250">
        <f t="shared" si="1"/>
        <v>53</v>
      </c>
      <c r="AK14" s="199"/>
    </row>
    <row r="15" spans="1:20" s="201" customFormat="1" ht="17.25" customHeight="1">
      <c r="A15" s="197" t="s">
        <v>0</v>
      </c>
      <c r="B15" s="198" t="s">
        <v>76</v>
      </c>
      <c r="C15" s="251">
        <f>D15+E15+F15+G15+H15+I15+J15</f>
        <v>25</v>
      </c>
      <c r="D15" s="252"/>
      <c r="E15" s="252"/>
      <c r="F15" s="252">
        <v>19</v>
      </c>
      <c r="G15" s="253">
        <v>2</v>
      </c>
      <c r="H15" s="252"/>
      <c r="I15" s="253">
        <v>3</v>
      </c>
      <c r="J15" s="253">
        <v>1</v>
      </c>
      <c r="K15" s="253"/>
      <c r="L15" s="253">
        <v>5</v>
      </c>
      <c r="M15" s="252">
        <v>17</v>
      </c>
      <c r="N15" s="252">
        <v>6</v>
      </c>
      <c r="O15" s="252"/>
      <c r="P15" s="252"/>
      <c r="Q15" s="252">
        <v>9</v>
      </c>
      <c r="R15" s="252">
        <v>2</v>
      </c>
      <c r="S15" s="252">
        <v>3</v>
      </c>
      <c r="T15" s="252">
        <v>11</v>
      </c>
    </row>
    <row r="16" spans="1:38" s="201" customFormat="1" ht="17.25" customHeight="1">
      <c r="A16" s="254" t="s">
        <v>1</v>
      </c>
      <c r="B16" s="198" t="s">
        <v>17</v>
      </c>
      <c r="C16" s="255">
        <f aca="true" t="shared" si="2" ref="C16:T16">C17+C18+C19+C20+C21+C22+C23+C24+C25+C26+C27</f>
        <v>97</v>
      </c>
      <c r="D16" s="255">
        <f t="shared" si="2"/>
        <v>0</v>
      </c>
      <c r="E16" s="255">
        <f t="shared" si="2"/>
        <v>0</v>
      </c>
      <c r="F16" s="255">
        <f t="shared" si="2"/>
        <v>69</v>
      </c>
      <c r="G16" s="255">
        <f t="shared" si="2"/>
        <v>7</v>
      </c>
      <c r="H16" s="255">
        <f t="shared" si="2"/>
        <v>8</v>
      </c>
      <c r="I16" s="255">
        <f t="shared" si="2"/>
        <v>11</v>
      </c>
      <c r="J16" s="255">
        <f t="shared" si="2"/>
        <v>2</v>
      </c>
      <c r="K16" s="255">
        <f t="shared" si="2"/>
        <v>0</v>
      </c>
      <c r="L16" s="255">
        <f t="shared" si="2"/>
        <v>7</v>
      </c>
      <c r="M16" s="255">
        <f t="shared" si="2"/>
        <v>61</v>
      </c>
      <c r="N16" s="255">
        <f t="shared" si="2"/>
        <v>3</v>
      </c>
      <c r="O16" s="255">
        <f t="shared" si="2"/>
        <v>15</v>
      </c>
      <c r="P16" s="255">
        <f t="shared" si="2"/>
        <v>16</v>
      </c>
      <c r="Q16" s="255">
        <f t="shared" si="2"/>
        <v>41</v>
      </c>
      <c r="R16" s="255">
        <f t="shared" si="2"/>
        <v>6</v>
      </c>
      <c r="S16" s="255">
        <f t="shared" si="2"/>
        <v>8</v>
      </c>
      <c r="T16" s="255">
        <f t="shared" si="2"/>
        <v>42</v>
      </c>
      <c r="AL16" s="199"/>
    </row>
    <row r="17" spans="1:32" s="201" customFormat="1" ht="17.25" customHeight="1">
      <c r="A17" s="200">
        <v>1</v>
      </c>
      <c r="B17" s="68" t="s">
        <v>254</v>
      </c>
      <c r="C17" s="251">
        <f aca="true" t="shared" si="3" ref="C17:C27">D17+E17+F17+G17+H17+I17+J17</f>
        <v>8</v>
      </c>
      <c r="D17" s="252"/>
      <c r="E17" s="252"/>
      <c r="F17" s="256">
        <v>6</v>
      </c>
      <c r="G17" s="256">
        <v>1</v>
      </c>
      <c r="H17" s="256"/>
      <c r="I17" s="257"/>
      <c r="J17" s="257">
        <v>1</v>
      </c>
      <c r="K17" s="257"/>
      <c r="L17" s="257"/>
      <c r="M17" s="256">
        <v>4</v>
      </c>
      <c r="N17" s="256">
        <v>1</v>
      </c>
      <c r="O17" s="256"/>
      <c r="P17" s="256"/>
      <c r="Q17" s="256">
        <v>5</v>
      </c>
      <c r="R17" s="256"/>
      <c r="S17" s="256"/>
      <c r="T17" s="256">
        <v>3</v>
      </c>
      <c r="AF17" s="199" t="e">
        <f>(R17-D17)/D17</f>
        <v>#DIV/0!</v>
      </c>
    </row>
    <row r="18" spans="1:20" s="201" customFormat="1" ht="17.25" customHeight="1">
      <c r="A18" s="200">
        <v>2</v>
      </c>
      <c r="B18" s="68" t="s">
        <v>286</v>
      </c>
      <c r="C18" s="251">
        <f t="shared" si="3"/>
        <v>7</v>
      </c>
      <c r="D18" s="252"/>
      <c r="E18" s="252"/>
      <c r="F18" s="256">
        <v>6</v>
      </c>
      <c r="G18" s="256"/>
      <c r="H18" s="256"/>
      <c r="I18" s="257">
        <v>1</v>
      </c>
      <c r="J18" s="257"/>
      <c r="K18" s="257"/>
      <c r="L18" s="257"/>
      <c r="M18" s="256">
        <v>6</v>
      </c>
      <c r="N18" s="256"/>
      <c r="O18" s="256">
        <v>3</v>
      </c>
      <c r="P18" s="256"/>
      <c r="Q18" s="256">
        <v>3</v>
      </c>
      <c r="R18" s="256">
        <v>1</v>
      </c>
      <c r="S18" s="256"/>
      <c r="T18" s="256">
        <v>3</v>
      </c>
    </row>
    <row r="19" spans="1:20" s="201" customFormat="1" ht="17.25" customHeight="1">
      <c r="A19" s="200">
        <v>3</v>
      </c>
      <c r="B19" s="68" t="s">
        <v>257</v>
      </c>
      <c r="C19" s="251">
        <f t="shared" si="3"/>
        <v>14</v>
      </c>
      <c r="D19" s="252"/>
      <c r="E19" s="252"/>
      <c r="F19" s="256">
        <v>12</v>
      </c>
      <c r="G19" s="256">
        <v>1</v>
      </c>
      <c r="H19" s="256"/>
      <c r="I19" s="257">
        <v>1</v>
      </c>
      <c r="J19" s="257"/>
      <c r="K19" s="257"/>
      <c r="L19" s="257"/>
      <c r="M19" s="256">
        <v>9</v>
      </c>
      <c r="N19" s="256">
        <v>1</v>
      </c>
      <c r="O19" s="256"/>
      <c r="P19" s="256">
        <v>13</v>
      </c>
      <c r="Q19" s="256">
        <v>8</v>
      </c>
      <c r="R19" s="256">
        <v>1</v>
      </c>
      <c r="S19" s="256">
        <v>1</v>
      </c>
      <c r="T19" s="256">
        <v>4</v>
      </c>
    </row>
    <row r="20" spans="1:20" s="201" customFormat="1" ht="17.25" customHeight="1">
      <c r="A20" s="200">
        <v>4</v>
      </c>
      <c r="B20" s="68" t="s">
        <v>258</v>
      </c>
      <c r="C20" s="251">
        <f t="shared" si="3"/>
        <v>7</v>
      </c>
      <c r="D20" s="252"/>
      <c r="E20" s="252"/>
      <c r="F20" s="256">
        <v>3</v>
      </c>
      <c r="G20" s="256"/>
      <c r="H20" s="256">
        <v>1</v>
      </c>
      <c r="I20" s="257">
        <v>2</v>
      </c>
      <c r="J20" s="257">
        <v>1</v>
      </c>
      <c r="K20" s="257"/>
      <c r="L20" s="257"/>
      <c r="M20" s="256">
        <v>3</v>
      </c>
      <c r="N20" s="256"/>
      <c r="O20" s="256">
        <v>1</v>
      </c>
      <c r="P20" s="256"/>
      <c r="Q20" s="256">
        <v>2</v>
      </c>
      <c r="R20" s="256"/>
      <c r="S20" s="256">
        <v>1</v>
      </c>
      <c r="T20" s="256">
        <v>4</v>
      </c>
    </row>
    <row r="21" spans="1:39" s="201" customFormat="1" ht="17.25" customHeight="1">
      <c r="A21" s="200">
        <v>5</v>
      </c>
      <c r="B21" s="68" t="s">
        <v>259</v>
      </c>
      <c r="C21" s="251">
        <f t="shared" si="3"/>
        <v>8</v>
      </c>
      <c r="D21" s="252"/>
      <c r="E21" s="252"/>
      <c r="F21" s="256">
        <v>5</v>
      </c>
      <c r="G21" s="256">
        <v>1</v>
      </c>
      <c r="H21" s="256">
        <v>2</v>
      </c>
      <c r="I21" s="257"/>
      <c r="J21" s="257"/>
      <c r="K21" s="257"/>
      <c r="L21" s="257">
        <v>1</v>
      </c>
      <c r="M21" s="256">
        <v>6</v>
      </c>
      <c r="N21" s="256"/>
      <c r="O21" s="256"/>
      <c r="P21" s="256"/>
      <c r="Q21" s="256">
        <v>3</v>
      </c>
      <c r="R21" s="256"/>
      <c r="S21" s="256">
        <v>2</v>
      </c>
      <c r="T21" s="256">
        <v>3</v>
      </c>
      <c r="AJ21" s="201">
        <f>AI20-AI21</f>
        <v>0</v>
      </c>
      <c r="AK21" s="201">
        <v>1653</v>
      </c>
      <c r="AL21" s="201">
        <f>AI20-AK21</f>
        <v>-1653</v>
      </c>
      <c r="AM21" s="199" t="e">
        <f>AL21/AI20</f>
        <v>#DIV/0!</v>
      </c>
    </row>
    <row r="22" spans="1:39" s="201" customFormat="1" ht="17.25" customHeight="1">
      <c r="A22" s="200">
        <v>6</v>
      </c>
      <c r="B22" s="68" t="s">
        <v>260</v>
      </c>
      <c r="C22" s="251">
        <f t="shared" si="3"/>
        <v>10</v>
      </c>
      <c r="D22" s="252"/>
      <c r="E22" s="252"/>
      <c r="F22" s="256">
        <v>7</v>
      </c>
      <c r="G22" s="256"/>
      <c r="H22" s="256">
        <v>1</v>
      </c>
      <c r="I22" s="257">
        <v>2</v>
      </c>
      <c r="J22" s="257"/>
      <c r="K22" s="257"/>
      <c r="L22" s="257">
        <v>1</v>
      </c>
      <c r="M22" s="256">
        <v>8</v>
      </c>
      <c r="N22" s="256"/>
      <c r="O22" s="256">
        <v>2</v>
      </c>
      <c r="P22" s="256"/>
      <c r="Q22" s="256">
        <v>3</v>
      </c>
      <c r="R22" s="256"/>
      <c r="S22" s="256">
        <v>1</v>
      </c>
      <c r="T22" s="256">
        <v>6</v>
      </c>
      <c r="AM22" s="199" t="e">
        <f>AN20-AM21</f>
        <v>#DIV/0!</v>
      </c>
    </row>
    <row r="23" spans="1:20" s="201" customFormat="1" ht="17.25" customHeight="1">
      <c r="A23" s="200">
        <v>7</v>
      </c>
      <c r="B23" s="68" t="s">
        <v>265</v>
      </c>
      <c r="C23" s="251">
        <f t="shared" si="3"/>
        <v>7</v>
      </c>
      <c r="D23" s="252"/>
      <c r="E23" s="252"/>
      <c r="F23" s="256">
        <v>4</v>
      </c>
      <c r="G23" s="256">
        <v>1</v>
      </c>
      <c r="H23" s="256">
        <v>1</v>
      </c>
      <c r="I23" s="257">
        <v>1</v>
      </c>
      <c r="J23" s="257"/>
      <c r="K23" s="257"/>
      <c r="L23" s="257">
        <v>1</v>
      </c>
      <c r="M23" s="256">
        <v>3</v>
      </c>
      <c r="N23" s="256"/>
      <c r="O23" s="256">
        <v>1</v>
      </c>
      <c r="P23" s="256"/>
      <c r="Q23" s="256">
        <v>2</v>
      </c>
      <c r="R23" s="256"/>
      <c r="S23" s="256"/>
      <c r="T23" s="256">
        <v>5</v>
      </c>
    </row>
    <row r="24" spans="1:36" s="201" customFormat="1" ht="17.25" customHeight="1">
      <c r="A24" s="200">
        <v>8</v>
      </c>
      <c r="B24" s="68" t="s">
        <v>267</v>
      </c>
      <c r="C24" s="251">
        <f t="shared" si="3"/>
        <v>9</v>
      </c>
      <c r="D24" s="252"/>
      <c r="E24" s="252"/>
      <c r="F24" s="256">
        <v>6</v>
      </c>
      <c r="G24" s="256">
        <v>1</v>
      </c>
      <c r="H24" s="256">
        <v>1</v>
      </c>
      <c r="I24" s="257">
        <v>1</v>
      </c>
      <c r="J24" s="257"/>
      <c r="K24" s="257"/>
      <c r="L24" s="257">
        <v>1</v>
      </c>
      <c r="M24" s="256">
        <v>4</v>
      </c>
      <c r="N24" s="256"/>
      <c r="O24" s="256">
        <v>1</v>
      </c>
      <c r="P24" s="256"/>
      <c r="Q24" s="256">
        <v>2</v>
      </c>
      <c r="R24" s="256">
        <v>1</v>
      </c>
      <c r="S24" s="256">
        <v>2</v>
      </c>
      <c r="T24" s="256">
        <v>4</v>
      </c>
      <c r="AJ24" s="201">
        <f>AI23-AI24</f>
        <v>0</v>
      </c>
    </row>
    <row r="25" spans="1:36" s="201" customFormat="1" ht="17.25" customHeight="1">
      <c r="A25" s="200">
        <v>9</v>
      </c>
      <c r="B25" s="68" t="s">
        <v>268</v>
      </c>
      <c r="C25" s="251">
        <f t="shared" si="3"/>
        <v>11</v>
      </c>
      <c r="D25" s="252"/>
      <c r="E25" s="252"/>
      <c r="F25" s="256">
        <v>8</v>
      </c>
      <c r="G25" s="256"/>
      <c r="H25" s="256">
        <v>1</v>
      </c>
      <c r="I25" s="257">
        <v>2</v>
      </c>
      <c r="J25" s="257"/>
      <c r="K25" s="257"/>
      <c r="L25" s="257">
        <v>1</v>
      </c>
      <c r="M25" s="256">
        <v>8</v>
      </c>
      <c r="N25" s="256">
        <v>1</v>
      </c>
      <c r="O25" s="256">
        <v>1</v>
      </c>
      <c r="P25" s="256">
        <v>3</v>
      </c>
      <c r="Q25" s="256">
        <v>4</v>
      </c>
      <c r="R25" s="256">
        <v>1</v>
      </c>
      <c r="S25" s="256">
        <v>1</v>
      </c>
      <c r="T25" s="256">
        <v>5</v>
      </c>
      <c r="AJ25" s="199" t="e">
        <f>AI24/AI25</f>
        <v>#DIV/0!</v>
      </c>
    </row>
    <row r="26" spans="1:44" s="201" customFormat="1" ht="17.25" customHeight="1">
      <c r="A26" s="200">
        <v>10</v>
      </c>
      <c r="B26" s="68" t="s">
        <v>269</v>
      </c>
      <c r="C26" s="251">
        <f t="shared" si="3"/>
        <v>8</v>
      </c>
      <c r="D26" s="252"/>
      <c r="E26" s="252"/>
      <c r="F26" s="256">
        <v>6</v>
      </c>
      <c r="G26" s="256">
        <v>1</v>
      </c>
      <c r="H26" s="256"/>
      <c r="I26" s="257">
        <v>1</v>
      </c>
      <c r="J26" s="257"/>
      <c r="K26" s="257"/>
      <c r="L26" s="257">
        <v>1</v>
      </c>
      <c r="M26" s="256">
        <v>3</v>
      </c>
      <c r="N26" s="256"/>
      <c r="O26" s="256">
        <v>3</v>
      </c>
      <c r="P26" s="256"/>
      <c r="Q26" s="256">
        <v>4</v>
      </c>
      <c r="R26" s="256">
        <v>1</v>
      </c>
      <c r="S26" s="256"/>
      <c r="T26" s="256">
        <v>3</v>
      </c>
      <c r="AR26" s="199"/>
    </row>
    <row r="27" spans="1:20" s="201" customFormat="1" ht="17.25" customHeight="1">
      <c r="A27" s="200">
        <v>11</v>
      </c>
      <c r="B27" s="68" t="s">
        <v>271</v>
      </c>
      <c r="C27" s="251">
        <f t="shared" si="3"/>
        <v>8</v>
      </c>
      <c r="D27" s="252"/>
      <c r="E27" s="252"/>
      <c r="F27" s="256">
        <v>6</v>
      </c>
      <c r="G27" s="256">
        <v>1</v>
      </c>
      <c r="H27" s="256">
        <v>1</v>
      </c>
      <c r="I27" s="257"/>
      <c r="J27" s="257"/>
      <c r="K27" s="257"/>
      <c r="L27" s="257">
        <v>1</v>
      </c>
      <c r="M27" s="256">
        <v>7</v>
      </c>
      <c r="N27" s="256"/>
      <c r="O27" s="256">
        <v>3</v>
      </c>
      <c r="P27" s="256"/>
      <c r="Q27" s="256">
        <v>5</v>
      </c>
      <c r="R27" s="256">
        <v>1</v>
      </c>
      <c r="S27" s="256"/>
      <c r="T27" s="256">
        <v>2</v>
      </c>
    </row>
    <row r="28" spans="1:35" ht="6.75" customHeight="1">
      <c r="A28" s="208"/>
      <c r="B28" s="208"/>
      <c r="C28" s="208"/>
      <c r="D28" s="208"/>
      <c r="E28" s="208"/>
      <c r="F28" s="208"/>
      <c r="G28" s="208"/>
      <c r="H28" s="208"/>
      <c r="I28" s="208"/>
      <c r="J28" s="208"/>
      <c r="K28" s="208"/>
      <c r="L28" s="208"/>
      <c r="M28" s="208"/>
      <c r="N28" s="208"/>
      <c r="O28" s="208"/>
      <c r="P28" s="208"/>
      <c r="Q28" s="208"/>
      <c r="AG28" s="196" t="s">
        <v>273</v>
      </c>
      <c r="AI28" s="190">
        <f>82/88</f>
        <v>0.9318181818181818</v>
      </c>
    </row>
    <row r="29" spans="1:20" ht="15.75" customHeight="1">
      <c r="A29" s="202"/>
      <c r="B29" s="696" t="s">
        <v>297</v>
      </c>
      <c r="C29" s="696"/>
      <c r="D29" s="696"/>
      <c r="E29" s="696"/>
      <c r="F29" s="258"/>
      <c r="G29" s="258"/>
      <c r="H29" s="258"/>
      <c r="I29" s="258"/>
      <c r="J29" s="258"/>
      <c r="K29" s="258"/>
      <c r="L29" s="206"/>
      <c r="M29" s="695" t="s">
        <v>310</v>
      </c>
      <c r="N29" s="695"/>
      <c r="O29" s="695"/>
      <c r="P29" s="695"/>
      <c r="Q29" s="695"/>
      <c r="R29" s="695"/>
      <c r="S29" s="695"/>
      <c r="T29" s="695"/>
    </row>
    <row r="30" spans="1:20" ht="18.75" customHeight="1">
      <c r="A30" s="202"/>
      <c r="B30" s="697" t="s">
        <v>138</v>
      </c>
      <c r="C30" s="697"/>
      <c r="D30" s="697"/>
      <c r="E30" s="697"/>
      <c r="F30" s="205"/>
      <c r="G30" s="205"/>
      <c r="H30" s="205"/>
      <c r="I30" s="205"/>
      <c r="J30" s="205"/>
      <c r="K30" s="205"/>
      <c r="L30" s="206"/>
      <c r="M30" s="680" t="s">
        <v>139</v>
      </c>
      <c r="N30" s="680"/>
      <c r="O30" s="680"/>
      <c r="P30" s="680"/>
      <c r="Q30" s="680"/>
      <c r="R30" s="680"/>
      <c r="S30" s="680"/>
      <c r="T30" s="680"/>
    </row>
    <row r="31" spans="1:20" ht="18.75">
      <c r="A31" s="208"/>
      <c r="B31" s="653"/>
      <c r="C31" s="653"/>
      <c r="D31" s="653"/>
      <c r="E31" s="653"/>
      <c r="F31" s="209"/>
      <c r="G31" s="209"/>
      <c r="H31" s="209"/>
      <c r="I31" s="209"/>
      <c r="J31" s="209"/>
      <c r="K31" s="209"/>
      <c r="L31" s="209"/>
      <c r="M31" s="654"/>
      <c r="N31" s="654"/>
      <c r="O31" s="654"/>
      <c r="P31" s="654"/>
      <c r="Q31" s="654"/>
      <c r="R31" s="654"/>
      <c r="S31" s="654"/>
      <c r="T31" s="654"/>
    </row>
    <row r="32" spans="1:20" ht="18.75">
      <c r="A32" s="208"/>
      <c r="B32" s="209"/>
      <c r="C32" s="209"/>
      <c r="D32" s="209"/>
      <c r="E32" s="209"/>
      <c r="F32" s="209"/>
      <c r="G32" s="209"/>
      <c r="H32" s="209"/>
      <c r="I32" s="209"/>
      <c r="J32" s="209"/>
      <c r="K32" s="209"/>
      <c r="L32" s="209"/>
      <c r="M32" s="209"/>
      <c r="N32" s="209"/>
      <c r="O32" s="209"/>
      <c r="P32" s="209"/>
      <c r="Q32" s="209"/>
      <c r="R32" s="206"/>
      <c r="S32" s="206"/>
      <c r="T32" s="206"/>
    </row>
    <row r="33" spans="2:20" ht="18">
      <c r="B33" s="698" t="s">
        <v>276</v>
      </c>
      <c r="C33" s="698"/>
      <c r="D33" s="698"/>
      <c r="E33" s="698"/>
      <c r="F33" s="698"/>
      <c r="G33" s="259"/>
      <c r="H33" s="259"/>
      <c r="I33" s="259"/>
      <c r="J33" s="259"/>
      <c r="K33" s="259"/>
      <c r="L33" s="259"/>
      <c r="M33" s="259"/>
      <c r="N33" s="698" t="s">
        <v>276</v>
      </c>
      <c r="O33" s="698"/>
      <c r="P33" s="698"/>
      <c r="Q33" s="698"/>
      <c r="R33" s="698"/>
      <c r="S33" s="698"/>
      <c r="T33" s="206"/>
    </row>
    <row r="34" spans="2:20" ht="18">
      <c r="B34" s="206"/>
      <c r="C34" s="206"/>
      <c r="D34" s="206"/>
      <c r="E34" s="206"/>
      <c r="F34" s="206"/>
      <c r="G34" s="206"/>
      <c r="H34" s="206"/>
      <c r="I34" s="206"/>
      <c r="J34" s="206"/>
      <c r="K34" s="206"/>
      <c r="L34" s="206"/>
      <c r="M34" s="206"/>
      <c r="N34" s="206"/>
      <c r="O34" s="206"/>
      <c r="P34" s="206"/>
      <c r="Q34" s="206"/>
      <c r="R34" s="206"/>
      <c r="S34" s="206"/>
      <c r="T34" s="206"/>
    </row>
    <row r="35" spans="2:20" ht="18.75">
      <c r="B35" s="548" t="s">
        <v>229</v>
      </c>
      <c r="C35" s="548"/>
      <c r="D35" s="548"/>
      <c r="E35" s="548"/>
      <c r="F35" s="210"/>
      <c r="G35" s="210"/>
      <c r="H35" s="210"/>
      <c r="I35" s="182"/>
      <c r="J35" s="182"/>
      <c r="K35" s="182"/>
      <c r="L35" s="182"/>
      <c r="M35" s="549" t="s">
        <v>230</v>
      </c>
      <c r="N35" s="549"/>
      <c r="O35" s="549"/>
      <c r="P35" s="549"/>
      <c r="Q35" s="549"/>
      <c r="R35" s="549"/>
      <c r="S35" s="549"/>
      <c r="T35" s="549"/>
    </row>
    <row r="36" spans="2:20" ht="18.75">
      <c r="B36" s="92"/>
      <c r="C36" s="92"/>
      <c r="D36" s="92"/>
      <c r="E36" s="92"/>
      <c r="F36" s="210"/>
      <c r="G36" s="210"/>
      <c r="H36" s="210"/>
      <c r="I36" s="182"/>
      <c r="J36" s="182"/>
      <c r="K36" s="182"/>
      <c r="L36" s="182"/>
      <c r="M36" s="93"/>
      <c r="N36" s="93"/>
      <c r="O36" s="93"/>
      <c r="P36" s="93"/>
      <c r="Q36" s="93"/>
      <c r="R36" s="93"/>
      <c r="S36" s="93"/>
      <c r="T36" s="93"/>
    </row>
    <row r="37" spans="2:20" ht="18.75">
      <c r="B37" s="92"/>
      <c r="C37" s="92"/>
      <c r="D37" s="92"/>
      <c r="E37" s="92"/>
      <c r="F37" s="210"/>
      <c r="G37" s="210"/>
      <c r="H37" s="210"/>
      <c r="I37" s="182"/>
      <c r="J37" s="182"/>
      <c r="K37" s="182"/>
      <c r="L37" s="182"/>
      <c r="M37" s="93"/>
      <c r="N37" s="93"/>
      <c r="O37" s="93"/>
      <c r="P37" s="93"/>
      <c r="Q37" s="93"/>
      <c r="R37" s="93"/>
      <c r="S37" s="93"/>
      <c r="T37" s="93"/>
    </row>
    <row r="38" s="261" customFormat="1" ht="15" hidden="1">
      <c r="A38" s="260" t="s">
        <v>114</v>
      </c>
    </row>
    <row r="39" spans="2:8" s="262" customFormat="1" ht="15" hidden="1">
      <c r="B39" s="263" t="s">
        <v>166</v>
      </c>
      <c r="C39" s="263"/>
      <c r="D39" s="263"/>
      <c r="E39" s="263"/>
      <c r="F39" s="263"/>
      <c r="G39" s="263"/>
      <c r="H39" s="263"/>
    </row>
    <row r="40" spans="2:8" s="264" customFormat="1" ht="15" hidden="1">
      <c r="B40" s="263" t="s">
        <v>167</v>
      </c>
      <c r="C40" s="189"/>
      <c r="D40" s="189"/>
      <c r="E40" s="189"/>
      <c r="F40" s="189"/>
      <c r="G40" s="189"/>
      <c r="H40" s="189"/>
    </row>
    <row r="41" ht="12.75" hidden="1"/>
    <row r="42" ht="12.75" hidden="1"/>
    <row r="43" ht="12.75" hidden="1"/>
    <row r="44" ht="12.75" hidden="1"/>
    <row r="45" ht="12.75" hidden="1"/>
  </sheetData>
  <sheetProtection/>
  <mergeCells count="48">
    <mergeCell ref="P1:T1"/>
    <mergeCell ref="I9:I10"/>
    <mergeCell ref="T8:T10"/>
    <mergeCell ref="S8:S10"/>
    <mergeCell ref="K8:M9"/>
    <mergeCell ref="J8:J10"/>
    <mergeCell ref="N8:P9"/>
    <mergeCell ref="Q8:Q10"/>
    <mergeCell ref="R8:R10"/>
    <mergeCell ref="E3:N3"/>
    <mergeCell ref="D9:D10"/>
    <mergeCell ref="D7:J7"/>
    <mergeCell ref="H8:I8"/>
    <mergeCell ref="F8:G8"/>
    <mergeCell ref="H9:H10"/>
    <mergeCell ref="G9:G10"/>
    <mergeCell ref="P5:T5"/>
    <mergeCell ref="D6:J6"/>
    <mergeCell ref="P2:T2"/>
    <mergeCell ref="P3:T3"/>
    <mergeCell ref="P4:T4"/>
    <mergeCell ref="K6:T7"/>
    <mergeCell ref="A1:C1"/>
    <mergeCell ref="A3:C3"/>
    <mergeCell ref="A4:C4"/>
    <mergeCell ref="E2:N2"/>
    <mergeCell ref="A2:D2"/>
    <mergeCell ref="D4:N4"/>
    <mergeCell ref="E1:N1"/>
    <mergeCell ref="M35:T35"/>
    <mergeCell ref="M29:T29"/>
    <mergeCell ref="B35:E35"/>
    <mergeCell ref="B29:E29"/>
    <mergeCell ref="B30:E30"/>
    <mergeCell ref="B31:E31"/>
    <mergeCell ref="B33:F33"/>
    <mergeCell ref="N33:S33"/>
    <mergeCell ref="M31:T31"/>
    <mergeCell ref="A12:B12"/>
    <mergeCell ref="M30:T30"/>
    <mergeCell ref="C6:C10"/>
    <mergeCell ref="E9:E10"/>
    <mergeCell ref="A11:B11"/>
    <mergeCell ref="F9:F10"/>
    <mergeCell ref="A6:B10"/>
    <mergeCell ref="A13:B13"/>
    <mergeCell ref="A14:B14"/>
    <mergeCell ref="D8:E8"/>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7" customWidth="1"/>
    <col min="2" max="2" width="26.875" style="277" customWidth="1"/>
    <col min="3" max="3" width="11.625" style="233" customWidth="1"/>
    <col min="4" max="7" width="9.00390625" style="233" customWidth="1"/>
    <col min="8" max="9" width="10.125" style="233" customWidth="1"/>
    <col min="10" max="12" width="9.00390625" style="233" customWidth="1"/>
    <col min="13"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36" customHeight="1">
      <c r="A1" s="724" t="s">
        <v>168</v>
      </c>
      <c r="B1" s="724"/>
      <c r="C1" s="724"/>
      <c r="D1" s="727" t="s">
        <v>349</v>
      </c>
      <c r="E1" s="727"/>
      <c r="F1" s="727"/>
      <c r="G1" s="727"/>
      <c r="H1" s="727"/>
      <c r="I1" s="727"/>
      <c r="J1" s="728" t="s">
        <v>350</v>
      </c>
      <c r="K1" s="729"/>
      <c r="L1" s="729"/>
    </row>
    <row r="2" spans="1:12" ht="34.5" customHeight="1">
      <c r="A2" s="730" t="s">
        <v>311</v>
      </c>
      <c r="B2" s="730"/>
      <c r="C2" s="730"/>
      <c r="D2" s="727"/>
      <c r="E2" s="727"/>
      <c r="F2" s="727"/>
      <c r="G2" s="727"/>
      <c r="H2" s="727"/>
      <c r="I2" s="727"/>
      <c r="J2" s="731" t="s">
        <v>351</v>
      </c>
      <c r="K2" s="732"/>
      <c r="L2" s="732"/>
    </row>
    <row r="3" spans="1:12" ht="15" customHeight="1">
      <c r="A3" s="265" t="s">
        <v>241</v>
      </c>
      <c r="B3" s="174"/>
      <c r="C3" s="733"/>
      <c r="D3" s="733"/>
      <c r="E3" s="733"/>
      <c r="F3" s="733"/>
      <c r="G3" s="733"/>
      <c r="H3" s="733"/>
      <c r="I3" s="733"/>
      <c r="J3" s="725"/>
      <c r="K3" s="726"/>
      <c r="L3" s="726"/>
    </row>
    <row r="4" spans="1:12" ht="15.75" customHeight="1">
      <c r="A4" s="266"/>
      <c r="B4" s="266"/>
      <c r="C4" s="267"/>
      <c r="D4" s="267"/>
      <c r="E4" s="170"/>
      <c r="F4" s="170"/>
      <c r="G4" s="170"/>
      <c r="H4" s="268"/>
      <c r="I4" s="268"/>
      <c r="J4" s="721" t="s">
        <v>169</v>
      </c>
      <c r="K4" s="721"/>
      <c r="L4" s="721"/>
    </row>
    <row r="5" spans="1:12" s="269" customFormat="1" ht="28.5" customHeight="1">
      <c r="A5" s="735" t="s">
        <v>53</v>
      </c>
      <c r="B5" s="735"/>
      <c r="C5" s="645" t="s">
        <v>31</v>
      </c>
      <c r="D5" s="645" t="s">
        <v>170</v>
      </c>
      <c r="E5" s="645"/>
      <c r="F5" s="645"/>
      <c r="G5" s="645"/>
      <c r="H5" s="645" t="s">
        <v>171</v>
      </c>
      <c r="I5" s="645"/>
      <c r="J5" s="645" t="s">
        <v>172</v>
      </c>
      <c r="K5" s="645"/>
      <c r="L5" s="645"/>
    </row>
    <row r="6" spans="1:13" s="269" customFormat="1" ht="80.25" customHeight="1">
      <c r="A6" s="735"/>
      <c r="B6" s="735"/>
      <c r="C6" s="645"/>
      <c r="D6" s="215" t="s">
        <v>173</v>
      </c>
      <c r="E6" s="215" t="s">
        <v>174</v>
      </c>
      <c r="F6" s="215" t="s">
        <v>312</v>
      </c>
      <c r="G6" s="215" t="s">
        <v>175</v>
      </c>
      <c r="H6" s="215" t="s">
        <v>176</v>
      </c>
      <c r="I6" s="215" t="s">
        <v>177</v>
      </c>
      <c r="J6" s="215" t="s">
        <v>178</v>
      </c>
      <c r="K6" s="215" t="s">
        <v>179</v>
      </c>
      <c r="L6" s="215" t="s">
        <v>180</v>
      </c>
      <c r="M6" s="270"/>
    </row>
    <row r="7" spans="1:12" s="271" customFormat="1" ht="16.5" customHeight="1">
      <c r="A7" s="722" t="s">
        <v>6</v>
      </c>
      <c r="B7" s="722"/>
      <c r="C7" s="221">
        <v>1</v>
      </c>
      <c r="D7" s="221">
        <v>2</v>
      </c>
      <c r="E7" s="221">
        <v>3</v>
      </c>
      <c r="F7" s="221">
        <v>4</v>
      </c>
      <c r="G7" s="221">
        <v>5</v>
      </c>
      <c r="H7" s="221">
        <v>6</v>
      </c>
      <c r="I7" s="221">
        <v>7</v>
      </c>
      <c r="J7" s="221">
        <v>8</v>
      </c>
      <c r="K7" s="221">
        <v>9</v>
      </c>
      <c r="L7" s="221">
        <v>10</v>
      </c>
    </row>
    <row r="8" spans="1:12" s="271" customFormat="1" ht="16.5" customHeight="1">
      <c r="A8" s="738" t="s">
        <v>309</v>
      </c>
      <c r="B8" s="739"/>
      <c r="C8" s="223">
        <f aca="true" t="shared" si="0" ref="C8:L8">C10-C9</f>
        <v>-3</v>
      </c>
      <c r="D8" s="223">
        <f t="shared" si="0"/>
        <v>-1</v>
      </c>
      <c r="E8" s="223">
        <f t="shared" si="0"/>
        <v>0</v>
      </c>
      <c r="F8" s="223">
        <f t="shared" si="0"/>
        <v>0</v>
      </c>
      <c r="G8" s="223">
        <f t="shared" si="0"/>
        <v>-2</v>
      </c>
      <c r="H8" s="223">
        <f t="shared" si="0"/>
        <v>-2</v>
      </c>
      <c r="I8" s="223">
        <f t="shared" si="0"/>
        <v>0</v>
      </c>
      <c r="J8" s="223">
        <f t="shared" si="0"/>
        <v>-2</v>
      </c>
      <c r="K8" s="223">
        <f t="shared" si="0"/>
        <v>-1</v>
      </c>
      <c r="L8" s="223">
        <f t="shared" si="0"/>
        <v>0</v>
      </c>
    </row>
    <row r="9" spans="1:12" s="271" customFormat="1" ht="16.5" customHeight="1">
      <c r="A9" s="736" t="s">
        <v>285</v>
      </c>
      <c r="B9" s="737"/>
      <c r="C9" s="224">
        <v>9</v>
      </c>
      <c r="D9" s="224">
        <v>2</v>
      </c>
      <c r="E9" s="224">
        <v>2</v>
      </c>
      <c r="F9" s="224">
        <v>0</v>
      </c>
      <c r="G9" s="224">
        <v>5</v>
      </c>
      <c r="H9" s="224">
        <v>8</v>
      </c>
      <c r="I9" s="224">
        <v>0</v>
      </c>
      <c r="J9" s="224">
        <v>8</v>
      </c>
      <c r="K9" s="224">
        <v>1</v>
      </c>
      <c r="L9" s="224">
        <v>0</v>
      </c>
    </row>
    <row r="10" spans="1:12" s="271" customFormat="1" ht="16.5" customHeight="1">
      <c r="A10" s="723" t="s">
        <v>165</v>
      </c>
      <c r="B10" s="723"/>
      <c r="C10" s="226">
        <f aca="true" t="shared" si="1" ref="C10:L10">C11+C12</f>
        <v>6</v>
      </c>
      <c r="D10" s="226">
        <f t="shared" si="1"/>
        <v>1</v>
      </c>
      <c r="E10" s="226">
        <f t="shared" si="1"/>
        <v>2</v>
      </c>
      <c r="F10" s="226">
        <f t="shared" si="1"/>
        <v>0</v>
      </c>
      <c r="G10" s="226">
        <f t="shared" si="1"/>
        <v>3</v>
      </c>
      <c r="H10" s="226">
        <f t="shared" si="1"/>
        <v>6</v>
      </c>
      <c r="I10" s="226">
        <f t="shared" si="1"/>
        <v>0</v>
      </c>
      <c r="J10" s="226">
        <f t="shared" si="1"/>
        <v>6</v>
      </c>
      <c r="K10" s="226">
        <f t="shared" si="1"/>
        <v>0</v>
      </c>
      <c r="L10" s="226">
        <f t="shared" si="1"/>
        <v>0</v>
      </c>
    </row>
    <row r="11" spans="1:12" s="271" customFormat="1" ht="16.5" customHeight="1">
      <c r="A11" s="197" t="s">
        <v>0</v>
      </c>
      <c r="B11" s="198" t="s">
        <v>181</v>
      </c>
      <c r="C11" s="272">
        <f>D11+E11+F11+G11</f>
        <v>3</v>
      </c>
      <c r="D11" s="231">
        <v>1</v>
      </c>
      <c r="E11" s="231">
        <v>0</v>
      </c>
      <c r="F11" s="231">
        <v>0</v>
      </c>
      <c r="G11" s="231">
        <v>2</v>
      </c>
      <c r="H11" s="231">
        <v>3</v>
      </c>
      <c r="I11" s="231">
        <v>0</v>
      </c>
      <c r="J11" s="273">
        <v>3</v>
      </c>
      <c r="K11" s="273">
        <v>0</v>
      </c>
      <c r="L11" s="273">
        <v>0</v>
      </c>
    </row>
    <row r="12" spans="1:12" s="271" customFormat="1" ht="16.5" customHeight="1">
      <c r="A12" s="197" t="s">
        <v>1</v>
      </c>
      <c r="B12" s="198" t="s">
        <v>17</v>
      </c>
      <c r="C12" s="226">
        <f aca="true" t="shared" si="2" ref="C12:L12">C13+C14+C15+C16+C17+C18+C19+C20+C21+C22+C23</f>
        <v>3</v>
      </c>
      <c r="D12" s="226">
        <f t="shared" si="2"/>
        <v>0</v>
      </c>
      <c r="E12" s="226">
        <f t="shared" si="2"/>
        <v>2</v>
      </c>
      <c r="F12" s="226">
        <f t="shared" si="2"/>
        <v>0</v>
      </c>
      <c r="G12" s="226">
        <f t="shared" si="2"/>
        <v>1</v>
      </c>
      <c r="H12" s="226">
        <f t="shared" si="2"/>
        <v>3</v>
      </c>
      <c r="I12" s="226">
        <f t="shared" si="2"/>
        <v>0</v>
      </c>
      <c r="J12" s="226">
        <f t="shared" si="2"/>
        <v>3</v>
      </c>
      <c r="K12" s="226">
        <f t="shared" si="2"/>
        <v>0</v>
      </c>
      <c r="L12" s="226">
        <f t="shared" si="2"/>
        <v>0</v>
      </c>
    </row>
    <row r="13" spans="1:32" s="271" customFormat="1" ht="16.5" customHeight="1">
      <c r="A13" s="274">
        <v>1</v>
      </c>
      <c r="B13" s="68" t="s">
        <v>254</v>
      </c>
      <c r="C13" s="272">
        <f aca="true" t="shared" si="3" ref="C13:C23">D13+E13+F13+G13</f>
        <v>0</v>
      </c>
      <c r="D13" s="231">
        <v>0</v>
      </c>
      <c r="E13" s="231">
        <v>0</v>
      </c>
      <c r="F13" s="231">
        <v>0</v>
      </c>
      <c r="G13" s="231">
        <v>0</v>
      </c>
      <c r="H13" s="231">
        <v>0</v>
      </c>
      <c r="I13" s="231">
        <v>0</v>
      </c>
      <c r="J13" s="273">
        <v>0</v>
      </c>
      <c r="K13" s="273">
        <v>0</v>
      </c>
      <c r="L13" s="273">
        <v>0</v>
      </c>
      <c r="AF13" s="271" t="s">
        <v>253</v>
      </c>
    </row>
    <row r="14" spans="1:37" s="271" customFormat="1" ht="16.5" customHeight="1">
      <c r="A14" s="274">
        <v>2</v>
      </c>
      <c r="B14" s="68" t="s">
        <v>286</v>
      </c>
      <c r="C14" s="272">
        <f t="shared" si="3"/>
        <v>0</v>
      </c>
      <c r="D14" s="228">
        <v>0</v>
      </c>
      <c r="E14" s="231">
        <v>0</v>
      </c>
      <c r="F14" s="231">
        <v>0</v>
      </c>
      <c r="G14" s="231">
        <v>0</v>
      </c>
      <c r="H14" s="231">
        <v>0</v>
      </c>
      <c r="I14" s="231">
        <v>0</v>
      </c>
      <c r="J14" s="273">
        <v>0</v>
      </c>
      <c r="K14" s="273">
        <v>0</v>
      </c>
      <c r="L14" s="273">
        <v>0</v>
      </c>
      <c r="AK14" s="199"/>
    </row>
    <row r="15" spans="1:13" s="271" customFormat="1" ht="16.5" customHeight="1">
      <c r="A15" s="274">
        <v>3</v>
      </c>
      <c r="B15" s="68" t="s">
        <v>257</v>
      </c>
      <c r="C15" s="272">
        <f t="shared" si="3"/>
        <v>0</v>
      </c>
      <c r="D15" s="231">
        <v>0</v>
      </c>
      <c r="E15" s="231">
        <v>0</v>
      </c>
      <c r="F15" s="231">
        <v>0</v>
      </c>
      <c r="G15" s="231">
        <v>0</v>
      </c>
      <c r="H15" s="275">
        <v>0</v>
      </c>
      <c r="I15" s="275">
        <v>0</v>
      </c>
      <c r="J15" s="276">
        <v>0</v>
      </c>
      <c r="K15" s="273">
        <v>0</v>
      </c>
      <c r="L15" s="273">
        <v>0</v>
      </c>
      <c r="M15" s="178"/>
    </row>
    <row r="16" spans="1:38" s="271" customFormat="1" ht="16.5" customHeight="1">
      <c r="A16" s="274">
        <v>4</v>
      </c>
      <c r="B16" s="68" t="s">
        <v>258</v>
      </c>
      <c r="C16" s="272">
        <f t="shared" si="3"/>
        <v>0</v>
      </c>
      <c r="D16" s="231">
        <v>0</v>
      </c>
      <c r="E16" s="231">
        <v>0</v>
      </c>
      <c r="F16" s="231">
        <v>0</v>
      </c>
      <c r="G16" s="231">
        <v>0</v>
      </c>
      <c r="H16" s="275">
        <v>0</v>
      </c>
      <c r="I16" s="275">
        <v>0</v>
      </c>
      <c r="J16" s="276">
        <v>0</v>
      </c>
      <c r="K16" s="273">
        <v>0</v>
      </c>
      <c r="L16" s="273">
        <v>0</v>
      </c>
      <c r="M16" s="178"/>
      <c r="AL16" s="199"/>
    </row>
    <row r="17" spans="1:32" s="271" customFormat="1" ht="16.5" customHeight="1">
      <c r="A17" s="274">
        <v>5</v>
      </c>
      <c r="B17" s="68" t="s">
        <v>313</v>
      </c>
      <c r="C17" s="272">
        <f t="shared" si="3"/>
        <v>1</v>
      </c>
      <c r="D17" s="231">
        <v>0</v>
      </c>
      <c r="E17" s="231">
        <v>0</v>
      </c>
      <c r="F17" s="231">
        <v>0</v>
      </c>
      <c r="G17" s="231">
        <v>1</v>
      </c>
      <c r="H17" s="231">
        <v>1</v>
      </c>
      <c r="I17" s="231">
        <v>0</v>
      </c>
      <c r="J17" s="273">
        <v>1</v>
      </c>
      <c r="K17" s="273">
        <v>0</v>
      </c>
      <c r="L17" s="273">
        <v>0</v>
      </c>
      <c r="AF17" s="199" t="s">
        <v>256</v>
      </c>
    </row>
    <row r="18" spans="1:12" s="271" customFormat="1" ht="16.5" customHeight="1">
      <c r="A18" s="274">
        <v>6</v>
      </c>
      <c r="B18" s="68" t="s">
        <v>260</v>
      </c>
      <c r="C18" s="272">
        <f t="shared" si="3"/>
        <v>1</v>
      </c>
      <c r="D18" s="231">
        <v>0</v>
      </c>
      <c r="E18" s="231">
        <v>1</v>
      </c>
      <c r="F18" s="231">
        <v>0</v>
      </c>
      <c r="G18" s="231">
        <v>0</v>
      </c>
      <c r="H18" s="231">
        <v>1</v>
      </c>
      <c r="I18" s="231">
        <v>0</v>
      </c>
      <c r="J18" s="273">
        <v>1</v>
      </c>
      <c r="K18" s="273">
        <v>0</v>
      </c>
      <c r="L18" s="273">
        <v>0</v>
      </c>
    </row>
    <row r="19" spans="1:12" s="271" customFormat="1" ht="16.5" customHeight="1">
      <c r="A19" s="274">
        <v>7</v>
      </c>
      <c r="B19" s="68" t="s">
        <v>265</v>
      </c>
      <c r="C19" s="272">
        <f t="shared" si="3"/>
        <v>0</v>
      </c>
      <c r="D19" s="231">
        <v>0</v>
      </c>
      <c r="E19" s="231">
        <v>0</v>
      </c>
      <c r="F19" s="231">
        <v>0</v>
      </c>
      <c r="G19" s="231">
        <v>0</v>
      </c>
      <c r="H19" s="231">
        <v>0</v>
      </c>
      <c r="I19" s="231">
        <v>0</v>
      </c>
      <c r="J19" s="273">
        <v>0</v>
      </c>
      <c r="K19" s="273">
        <v>0</v>
      </c>
      <c r="L19" s="273">
        <v>0</v>
      </c>
    </row>
    <row r="20" spans="1:12" s="271" customFormat="1" ht="16.5" customHeight="1">
      <c r="A20" s="274">
        <v>8</v>
      </c>
      <c r="B20" s="68" t="s">
        <v>267</v>
      </c>
      <c r="C20" s="272">
        <f t="shared" si="3"/>
        <v>0</v>
      </c>
      <c r="D20" s="231">
        <v>0</v>
      </c>
      <c r="E20" s="231">
        <v>0</v>
      </c>
      <c r="F20" s="231">
        <v>0</v>
      </c>
      <c r="G20" s="231">
        <v>0</v>
      </c>
      <c r="H20" s="231">
        <v>0</v>
      </c>
      <c r="I20" s="231">
        <v>0</v>
      </c>
      <c r="J20" s="273">
        <v>0</v>
      </c>
      <c r="K20" s="273">
        <v>0</v>
      </c>
      <c r="L20" s="273">
        <v>0</v>
      </c>
    </row>
    <row r="21" spans="1:39" s="271" customFormat="1" ht="16.5" customHeight="1">
      <c r="A21" s="274">
        <v>9</v>
      </c>
      <c r="B21" s="68" t="s">
        <v>268</v>
      </c>
      <c r="C21" s="272">
        <f t="shared" si="3"/>
        <v>0</v>
      </c>
      <c r="D21" s="231">
        <v>0</v>
      </c>
      <c r="E21" s="231">
        <v>0</v>
      </c>
      <c r="F21" s="231">
        <v>0</v>
      </c>
      <c r="G21" s="231">
        <v>0</v>
      </c>
      <c r="H21" s="231">
        <v>0</v>
      </c>
      <c r="I21" s="231">
        <v>0</v>
      </c>
      <c r="J21" s="273">
        <v>0</v>
      </c>
      <c r="K21" s="273">
        <v>0</v>
      </c>
      <c r="L21" s="273">
        <v>0</v>
      </c>
      <c r="AJ21" s="271" t="s">
        <v>261</v>
      </c>
      <c r="AK21" s="271" t="s">
        <v>262</v>
      </c>
      <c r="AL21" s="271" t="s">
        <v>263</v>
      </c>
      <c r="AM21" s="199" t="s">
        <v>264</v>
      </c>
    </row>
    <row r="22" spans="1:39" s="271" customFormat="1" ht="16.5" customHeight="1">
      <c r="A22" s="274">
        <v>10</v>
      </c>
      <c r="B22" s="68" t="s">
        <v>269</v>
      </c>
      <c r="C22" s="272">
        <f t="shared" si="3"/>
        <v>1</v>
      </c>
      <c r="D22" s="231">
        <v>0</v>
      </c>
      <c r="E22" s="231">
        <v>1</v>
      </c>
      <c r="F22" s="231">
        <v>0</v>
      </c>
      <c r="G22" s="231">
        <v>0</v>
      </c>
      <c r="H22" s="231">
        <v>1</v>
      </c>
      <c r="I22" s="231">
        <v>0</v>
      </c>
      <c r="J22" s="273">
        <v>1</v>
      </c>
      <c r="K22" s="273">
        <v>0</v>
      </c>
      <c r="L22" s="273">
        <v>0</v>
      </c>
      <c r="AM22" s="199" t="s">
        <v>266</v>
      </c>
    </row>
    <row r="23" spans="1:12" s="271" customFormat="1" ht="16.5" customHeight="1">
      <c r="A23" s="274">
        <v>11</v>
      </c>
      <c r="B23" s="68" t="s">
        <v>271</v>
      </c>
      <c r="C23" s="272">
        <f t="shared" si="3"/>
        <v>0</v>
      </c>
      <c r="D23" s="231">
        <v>0</v>
      </c>
      <c r="E23" s="231">
        <v>0</v>
      </c>
      <c r="F23" s="231">
        <v>0</v>
      </c>
      <c r="G23" s="231">
        <v>0</v>
      </c>
      <c r="H23" s="231">
        <v>0</v>
      </c>
      <c r="I23" s="231">
        <v>0</v>
      </c>
      <c r="J23" s="273">
        <v>0</v>
      </c>
      <c r="K23" s="273">
        <v>0</v>
      </c>
      <c r="L23" s="273">
        <v>0</v>
      </c>
    </row>
    <row r="24" ht="9" customHeight="1">
      <c r="AJ24" s="233" t="s">
        <v>261</v>
      </c>
    </row>
    <row r="25" spans="1:36" ht="15.75" customHeight="1">
      <c r="A25" s="643" t="s">
        <v>314</v>
      </c>
      <c r="B25" s="643"/>
      <c r="C25" s="643"/>
      <c r="D25" s="643"/>
      <c r="E25" s="182"/>
      <c r="F25" s="650" t="s">
        <v>272</v>
      </c>
      <c r="G25" s="650"/>
      <c r="H25" s="650"/>
      <c r="I25" s="650"/>
      <c r="J25" s="650"/>
      <c r="K25" s="650"/>
      <c r="L25" s="650"/>
      <c r="AJ25" s="190" t="s">
        <v>270</v>
      </c>
    </row>
    <row r="26" spans="1:44" ht="15" customHeight="1">
      <c r="A26" s="656" t="s">
        <v>138</v>
      </c>
      <c r="B26" s="656"/>
      <c r="C26" s="656"/>
      <c r="D26" s="656"/>
      <c r="E26" s="183"/>
      <c r="F26" s="659" t="s">
        <v>139</v>
      </c>
      <c r="G26" s="659"/>
      <c r="H26" s="659"/>
      <c r="I26" s="659"/>
      <c r="J26" s="659"/>
      <c r="K26" s="659"/>
      <c r="L26" s="659"/>
      <c r="AR26" s="190"/>
    </row>
    <row r="27" spans="1:12" s="170" customFormat="1" ht="18.75">
      <c r="A27" s="653"/>
      <c r="B27" s="653"/>
      <c r="C27" s="653"/>
      <c r="D27" s="653"/>
      <c r="E27" s="182"/>
      <c r="F27" s="654"/>
      <c r="G27" s="654"/>
      <c r="H27" s="654"/>
      <c r="I27" s="654"/>
      <c r="J27" s="654"/>
      <c r="K27" s="654"/>
      <c r="L27" s="654"/>
    </row>
    <row r="28" spans="1:35" ht="18">
      <c r="A28" s="187"/>
      <c r="B28" s="187"/>
      <c r="C28" s="182"/>
      <c r="D28" s="182"/>
      <c r="E28" s="182"/>
      <c r="F28" s="182"/>
      <c r="G28" s="182"/>
      <c r="H28" s="182"/>
      <c r="I28" s="182"/>
      <c r="J28" s="182"/>
      <c r="K28" s="182"/>
      <c r="L28" s="182"/>
      <c r="AG28" s="233" t="s">
        <v>273</v>
      </c>
      <c r="AI28" s="190">
        <f>82/88</f>
        <v>0.9318181818181818</v>
      </c>
    </row>
    <row r="29" spans="1:12" ht="18">
      <c r="A29" s="187"/>
      <c r="B29" s="734" t="s">
        <v>276</v>
      </c>
      <c r="C29" s="734"/>
      <c r="D29" s="182"/>
      <c r="E29" s="182"/>
      <c r="F29" s="182"/>
      <c r="G29" s="182"/>
      <c r="H29" s="734" t="s">
        <v>276</v>
      </c>
      <c r="I29" s="734"/>
      <c r="J29" s="734"/>
      <c r="K29" s="182"/>
      <c r="L29" s="182"/>
    </row>
    <row r="30" spans="1:12" ht="13.5" customHeight="1">
      <c r="A30" s="187"/>
      <c r="B30" s="187"/>
      <c r="C30" s="182"/>
      <c r="D30" s="182"/>
      <c r="E30" s="182"/>
      <c r="F30" s="182"/>
      <c r="G30" s="182"/>
      <c r="H30" s="182"/>
      <c r="I30" s="182"/>
      <c r="J30" s="182"/>
      <c r="K30" s="182"/>
      <c r="L30" s="182"/>
    </row>
    <row r="31" spans="1:12" ht="13.5" customHeight="1" hidden="1">
      <c r="A31" s="187"/>
      <c r="B31" s="187"/>
      <c r="C31" s="182"/>
      <c r="D31" s="182"/>
      <c r="E31" s="182"/>
      <c r="F31" s="182"/>
      <c r="G31" s="182"/>
      <c r="H31" s="182"/>
      <c r="I31" s="182"/>
      <c r="J31" s="182"/>
      <c r="K31" s="182"/>
      <c r="L31" s="182"/>
    </row>
    <row r="32" spans="1:12" s="184" customFormat="1" ht="19.5" hidden="1">
      <c r="A32" s="278" t="s">
        <v>182</v>
      </c>
      <c r="B32" s="185"/>
      <c r="C32" s="186"/>
      <c r="D32" s="186"/>
      <c r="E32" s="186"/>
      <c r="F32" s="186"/>
      <c r="G32" s="186"/>
      <c r="H32" s="186"/>
      <c r="I32" s="186"/>
      <c r="J32" s="186"/>
      <c r="K32" s="186"/>
      <c r="L32" s="186"/>
    </row>
    <row r="33" spans="1:12" s="211" customFormat="1" ht="18.75" hidden="1">
      <c r="A33" s="237"/>
      <c r="B33" s="279" t="s">
        <v>183</v>
      </c>
      <c r="C33" s="279"/>
      <c r="D33" s="279"/>
      <c r="E33" s="236"/>
      <c r="F33" s="236"/>
      <c r="G33" s="236"/>
      <c r="H33" s="236"/>
      <c r="I33" s="236"/>
      <c r="J33" s="236"/>
      <c r="K33" s="236"/>
      <c r="L33" s="236"/>
    </row>
    <row r="34" spans="1:12" s="211" customFormat="1" ht="18.75" hidden="1">
      <c r="A34" s="237"/>
      <c r="B34" s="279" t="s">
        <v>184</v>
      </c>
      <c r="C34" s="279"/>
      <c r="D34" s="279"/>
      <c r="E34" s="279"/>
      <c r="F34" s="236"/>
      <c r="G34" s="236"/>
      <c r="H34" s="236"/>
      <c r="I34" s="236"/>
      <c r="J34" s="236"/>
      <c r="K34" s="236"/>
      <c r="L34" s="236"/>
    </row>
    <row r="35" spans="1:12" s="211" customFormat="1" ht="18.75" hidden="1">
      <c r="A35" s="237"/>
      <c r="B35" s="236" t="s">
        <v>185</v>
      </c>
      <c r="C35" s="236"/>
      <c r="D35" s="236"/>
      <c r="E35" s="236"/>
      <c r="F35" s="236"/>
      <c r="G35" s="236"/>
      <c r="H35" s="236"/>
      <c r="I35" s="236"/>
      <c r="J35" s="236"/>
      <c r="K35" s="236"/>
      <c r="L35" s="236"/>
    </row>
    <row r="36" spans="1:12" ht="18">
      <c r="A36" s="187"/>
      <c r="B36" s="187"/>
      <c r="C36" s="182"/>
      <c r="D36" s="182"/>
      <c r="E36" s="182"/>
      <c r="F36" s="182"/>
      <c r="G36" s="182"/>
      <c r="H36" s="182"/>
      <c r="I36" s="182"/>
      <c r="J36" s="182"/>
      <c r="K36" s="182"/>
      <c r="L36" s="182"/>
    </row>
    <row r="37" spans="1:13" ht="18.75">
      <c r="A37" s="548" t="s">
        <v>229</v>
      </c>
      <c r="B37" s="548"/>
      <c r="C37" s="548"/>
      <c r="D37" s="548"/>
      <c r="E37" s="210"/>
      <c r="F37" s="549" t="s">
        <v>230</v>
      </c>
      <c r="G37" s="549"/>
      <c r="H37" s="549"/>
      <c r="I37" s="549"/>
      <c r="J37" s="549"/>
      <c r="K37" s="549"/>
      <c r="L37" s="549"/>
      <c r="M37" s="127"/>
    </row>
    <row r="38" spans="1:12" ht="18">
      <c r="A38" s="187"/>
      <c r="B38" s="187"/>
      <c r="C38" s="182"/>
      <c r="D38" s="182"/>
      <c r="E38" s="182"/>
      <c r="F38" s="182"/>
      <c r="G38" s="182"/>
      <c r="H38" s="182"/>
      <c r="I38" s="182"/>
      <c r="J38" s="182"/>
      <c r="K38" s="182"/>
      <c r="L38" s="182"/>
    </row>
  </sheetData>
  <sheetProtection/>
  <mergeCells count="27">
    <mergeCell ref="B29:C29"/>
    <mergeCell ref="H29:J29"/>
    <mergeCell ref="A5:B6"/>
    <mergeCell ref="A25:D25"/>
    <mergeCell ref="J5:L5"/>
    <mergeCell ref="H5:I5"/>
    <mergeCell ref="D5:G5"/>
    <mergeCell ref="F25:L25"/>
    <mergeCell ref="A9:B9"/>
    <mergeCell ref="A8:B8"/>
    <mergeCell ref="A1:C1"/>
    <mergeCell ref="J3:L3"/>
    <mergeCell ref="D1:I2"/>
    <mergeCell ref="J1:L1"/>
    <mergeCell ref="A2:C2"/>
    <mergeCell ref="J2:L2"/>
    <mergeCell ref="C3:I3"/>
    <mergeCell ref="A37:D37"/>
    <mergeCell ref="J4:L4"/>
    <mergeCell ref="F37:L37"/>
    <mergeCell ref="F27:L27"/>
    <mergeCell ref="A7:B7"/>
    <mergeCell ref="C5:C6"/>
    <mergeCell ref="A10:B10"/>
    <mergeCell ref="A26:D26"/>
    <mergeCell ref="F26:L26"/>
    <mergeCell ref="A27:D27"/>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3" customWidth="1"/>
    <col min="2" max="2" width="20.875" style="233" customWidth="1"/>
    <col min="3" max="3" width="11.875" style="233" customWidth="1"/>
    <col min="4" max="4" width="9.875" style="233" customWidth="1"/>
    <col min="5" max="5" width="9.375" style="233" customWidth="1"/>
    <col min="6" max="6" width="9.625" style="233" customWidth="1"/>
    <col min="7" max="7" width="10.125" style="233" customWidth="1"/>
    <col min="8" max="9" width="10.625" style="233" customWidth="1"/>
    <col min="10" max="10" width="12.50390625" style="233" customWidth="1"/>
    <col min="11" max="11" width="8.875" style="233" customWidth="1"/>
    <col min="12" max="12" width="10.625" style="305" customWidth="1"/>
    <col min="13" max="13" width="7.375" style="233" customWidth="1"/>
    <col min="14"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24" customHeight="1">
      <c r="A1" s="747" t="s">
        <v>186</v>
      </c>
      <c r="B1" s="747"/>
      <c r="C1" s="747"/>
      <c r="D1" s="727" t="s">
        <v>352</v>
      </c>
      <c r="E1" s="727"/>
      <c r="F1" s="727"/>
      <c r="G1" s="727"/>
      <c r="H1" s="727"/>
      <c r="I1" s="170"/>
      <c r="J1" s="171" t="s">
        <v>346</v>
      </c>
      <c r="K1" s="280"/>
      <c r="L1" s="280"/>
    </row>
    <row r="2" spans="1:12" ht="15.75" customHeight="1">
      <c r="A2" s="751" t="s">
        <v>287</v>
      </c>
      <c r="B2" s="751"/>
      <c r="C2" s="751"/>
      <c r="D2" s="727"/>
      <c r="E2" s="727"/>
      <c r="F2" s="727"/>
      <c r="G2" s="727"/>
      <c r="H2" s="727"/>
      <c r="I2" s="170"/>
      <c r="J2" s="281" t="s">
        <v>288</v>
      </c>
      <c r="K2" s="281"/>
      <c r="L2" s="281"/>
    </row>
    <row r="3" spans="1:12" ht="18.75" customHeight="1">
      <c r="A3" s="669" t="s">
        <v>239</v>
      </c>
      <c r="B3" s="669"/>
      <c r="C3" s="669"/>
      <c r="D3" s="167"/>
      <c r="E3" s="167"/>
      <c r="F3" s="167"/>
      <c r="G3" s="167"/>
      <c r="H3" s="167"/>
      <c r="I3" s="170"/>
      <c r="J3" s="174" t="s">
        <v>345</v>
      </c>
      <c r="K3" s="174"/>
      <c r="L3" s="174"/>
    </row>
    <row r="4" spans="1:12" ht="15.75" customHeight="1">
      <c r="A4" s="748" t="s">
        <v>315</v>
      </c>
      <c r="B4" s="748"/>
      <c r="C4" s="748"/>
      <c r="D4" s="746"/>
      <c r="E4" s="746"/>
      <c r="F4" s="746"/>
      <c r="G4" s="746"/>
      <c r="H4" s="746"/>
      <c r="I4" s="170"/>
      <c r="J4" s="282" t="s">
        <v>280</v>
      </c>
      <c r="K4" s="282"/>
      <c r="L4" s="282"/>
    </row>
    <row r="5" spans="1:12" ht="15.75">
      <c r="A5" s="752"/>
      <c r="B5" s="752"/>
      <c r="C5" s="166"/>
      <c r="D5" s="170"/>
      <c r="E5" s="170"/>
      <c r="F5" s="170"/>
      <c r="G5" s="170"/>
      <c r="H5" s="283"/>
      <c r="I5" s="744" t="s">
        <v>316</v>
      </c>
      <c r="J5" s="744"/>
      <c r="K5" s="744"/>
      <c r="L5" s="744"/>
    </row>
    <row r="6" spans="1:12" ht="18.75" customHeight="1">
      <c r="A6" s="661" t="s">
        <v>53</v>
      </c>
      <c r="B6" s="662"/>
      <c r="C6" s="740" t="s">
        <v>187</v>
      </c>
      <c r="D6" s="657" t="s">
        <v>188</v>
      </c>
      <c r="E6" s="745"/>
      <c r="F6" s="658"/>
      <c r="G6" s="657" t="s">
        <v>189</v>
      </c>
      <c r="H6" s="745"/>
      <c r="I6" s="745"/>
      <c r="J6" s="745"/>
      <c r="K6" s="745"/>
      <c r="L6" s="658"/>
    </row>
    <row r="7" spans="1:12" ht="15.75" customHeight="1">
      <c r="A7" s="663"/>
      <c r="B7" s="664"/>
      <c r="C7" s="741"/>
      <c r="D7" s="657" t="s">
        <v>7</v>
      </c>
      <c r="E7" s="745"/>
      <c r="F7" s="658"/>
      <c r="G7" s="740" t="s">
        <v>30</v>
      </c>
      <c r="H7" s="657" t="s">
        <v>7</v>
      </c>
      <c r="I7" s="745"/>
      <c r="J7" s="745"/>
      <c r="K7" s="745"/>
      <c r="L7" s="658"/>
    </row>
    <row r="8" spans="1:12" ht="14.25" customHeight="1">
      <c r="A8" s="663"/>
      <c r="B8" s="664"/>
      <c r="C8" s="741"/>
      <c r="D8" s="740" t="s">
        <v>190</v>
      </c>
      <c r="E8" s="740" t="s">
        <v>191</v>
      </c>
      <c r="F8" s="740" t="s">
        <v>192</v>
      </c>
      <c r="G8" s="741"/>
      <c r="H8" s="740" t="s">
        <v>193</v>
      </c>
      <c r="I8" s="740" t="s">
        <v>194</v>
      </c>
      <c r="J8" s="740" t="s">
        <v>195</v>
      </c>
      <c r="K8" s="740" t="s">
        <v>196</v>
      </c>
      <c r="L8" s="740" t="s">
        <v>197</v>
      </c>
    </row>
    <row r="9" spans="1:12" ht="77.25" customHeight="1">
      <c r="A9" s="665"/>
      <c r="B9" s="666"/>
      <c r="C9" s="742"/>
      <c r="D9" s="742"/>
      <c r="E9" s="742"/>
      <c r="F9" s="742"/>
      <c r="G9" s="742"/>
      <c r="H9" s="742"/>
      <c r="I9" s="742"/>
      <c r="J9" s="742"/>
      <c r="K9" s="742"/>
      <c r="L9" s="742"/>
    </row>
    <row r="10" spans="1:12" s="271" customFormat="1" ht="16.5" customHeight="1">
      <c r="A10" s="753" t="s">
        <v>6</v>
      </c>
      <c r="B10" s="754"/>
      <c r="C10" s="220">
        <v>1</v>
      </c>
      <c r="D10" s="220">
        <v>2</v>
      </c>
      <c r="E10" s="220">
        <v>3</v>
      </c>
      <c r="F10" s="220">
        <v>4</v>
      </c>
      <c r="G10" s="220">
        <v>5</v>
      </c>
      <c r="H10" s="220">
        <v>6</v>
      </c>
      <c r="I10" s="220">
        <v>7</v>
      </c>
      <c r="J10" s="220">
        <v>8</v>
      </c>
      <c r="K10" s="221" t="s">
        <v>59</v>
      </c>
      <c r="L10" s="221" t="s">
        <v>79</v>
      </c>
    </row>
    <row r="11" spans="1:12" s="271" customFormat="1" ht="16.5" customHeight="1">
      <c r="A11" s="757" t="s">
        <v>284</v>
      </c>
      <c r="B11" s="758"/>
      <c r="C11" s="223">
        <f aca="true" t="shared" si="0" ref="C11:L11">C13-C12</f>
        <v>-8</v>
      </c>
      <c r="D11" s="223">
        <f t="shared" si="0"/>
        <v>0</v>
      </c>
      <c r="E11" s="223">
        <f t="shared" si="0"/>
        <v>-1</v>
      </c>
      <c r="F11" s="223">
        <f t="shared" si="0"/>
        <v>-7</v>
      </c>
      <c r="G11" s="223">
        <f t="shared" si="0"/>
        <v>-6</v>
      </c>
      <c r="H11" s="223">
        <f t="shared" si="0"/>
        <v>0</v>
      </c>
      <c r="I11" s="223">
        <f t="shared" si="0"/>
        <v>0</v>
      </c>
      <c r="J11" s="223">
        <f t="shared" si="0"/>
        <v>0</v>
      </c>
      <c r="K11" s="223">
        <f t="shared" si="0"/>
        <v>-6</v>
      </c>
      <c r="L11" s="223">
        <f t="shared" si="0"/>
        <v>0</v>
      </c>
    </row>
    <row r="12" spans="1:12" s="271" customFormat="1" ht="16.5" customHeight="1">
      <c r="A12" s="755" t="s">
        <v>285</v>
      </c>
      <c r="B12" s="756"/>
      <c r="C12" s="224">
        <v>12</v>
      </c>
      <c r="D12" s="224">
        <v>0</v>
      </c>
      <c r="E12" s="224">
        <v>1</v>
      </c>
      <c r="F12" s="224">
        <v>11</v>
      </c>
      <c r="G12" s="224">
        <v>10</v>
      </c>
      <c r="H12" s="224">
        <v>0</v>
      </c>
      <c r="I12" s="224">
        <v>0</v>
      </c>
      <c r="J12" s="224">
        <v>0</v>
      </c>
      <c r="K12" s="224">
        <v>6</v>
      </c>
      <c r="L12" s="224">
        <v>4</v>
      </c>
    </row>
    <row r="13" spans="1:32" s="271" customFormat="1" ht="16.5" customHeight="1">
      <c r="A13" s="749" t="s">
        <v>30</v>
      </c>
      <c r="B13" s="750"/>
      <c r="C13" s="226">
        <f>C14+C15</f>
        <v>4</v>
      </c>
      <c r="D13" s="226">
        <f>D14+D15</f>
        <v>0</v>
      </c>
      <c r="E13" s="226">
        <f>E14+E15</f>
        <v>0</v>
      </c>
      <c r="F13" s="226">
        <f>F14+F15</f>
        <v>4</v>
      </c>
      <c r="G13" s="226">
        <f aca="true" t="shared" si="1" ref="G13:G26">H13+I13+J13+K13+L13</f>
        <v>4</v>
      </c>
      <c r="H13" s="226">
        <f>H14+H15</f>
        <v>0</v>
      </c>
      <c r="I13" s="226">
        <f>I14+I15</f>
        <v>0</v>
      </c>
      <c r="J13" s="226">
        <f>J14+J15</f>
        <v>0</v>
      </c>
      <c r="K13" s="226">
        <f>K14+K15</f>
        <v>0</v>
      </c>
      <c r="L13" s="226">
        <f>L14+L15</f>
        <v>4</v>
      </c>
      <c r="AF13" s="271" t="s">
        <v>253</v>
      </c>
    </row>
    <row r="14" spans="1:37" s="271" customFormat="1" ht="16.5" customHeight="1">
      <c r="A14" s="274" t="s">
        <v>0</v>
      </c>
      <c r="B14" s="198" t="s">
        <v>116</v>
      </c>
      <c r="C14" s="226">
        <f>D14+E14+F14</f>
        <v>0</v>
      </c>
      <c r="D14" s="272">
        <f>D15+D16</f>
        <v>0</v>
      </c>
      <c r="E14" s="231">
        <v>0</v>
      </c>
      <c r="F14" s="231">
        <v>0</v>
      </c>
      <c r="G14" s="226">
        <f t="shared" si="1"/>
        <v>0</v>
      </c>
      <c r="H14" s="284">
        <v>0</v>
      </c>
      <c r="I14" s="284">
        <v>0</v>
      </c>
      <c r="J14" s="273">
        <v>0</v>
      </c>
      <c r="K14" s="273">
        <v>0</v>
      </c>
      <c r="L14" s="273">
        <v>0</v>
      </c>
      <c r="AK14" s="199"/>
    </row>
    <row r="15" spans="1:13" s="271" customFormat="1" ht="16.5" customHeight="1">
      <c r="A15" s="200" t="s">
        <v>1</v>
      </c>
      <c r="B15" s="198" t="s">
        <v>17</v>
      </c>
      <c r="C15" s="226">
        <f>C16+C17+C18+C19+C20+C21+C22+C23+C24+C25+C26</f>
        <v>4</v>
      </c>
      <c r="D15" s="226">
        <f>D16+D17+D18+D19+D20+D21+D22+D23+D24+D25+D26</f>
        <v>0</v>
      </c>
      <c r="E15" s="226">
        <f>E16+E17+E18+E19+E20+E21+E22+E23+E24+E25+E26</f>
        <v>0</v>
      </c>
      <c r="F15" s="226">
        <f>F16+F17+F18+F19+F20+F21+F22+F23+F24+F25+F26</f>
        <v>4</v>
      </c>
      <c r="G15" s="226">
        <f t="shared" si="1"/>
        <v>4</v>
      </c>
      <c r="H15" s="226">
        <f>H16+H17+H18+H19+H20+H21+H22+H23+H24+H25+H26</f>
        <v>0</v>
      </c>
      <c r="I15" s="226">
        <f>I16+I17+I18+I19+I20+I21+I22+I23+I24+I25+I26</f>
        <v>0</v>
      </c>
      <c r="J15" s="226">
        <f>J16+J17+J18+J19+J20+J21+J22+J23+J24+J25+J26</f>
        <v>0</v>
      </c>
      <c r="K15" s="226">
        <f>K16+K17+K18+K19+K20+K21+K22+K23+K24+K25+K26</f>
        <v>0</v>
      </c>
      <c r="L15" s="226">
        <f>L16+L17+L18+L19+L20+L21+L22+L23+L24+L25+L26</f>
        <v>4</v>
      </c>
      <c r="M15" s="285"/>
    </row>
    <row r="16" spans="1:38" s="271" customFormat="1" ht="15.75" customHeight="1">
      <c r="A16" s="200">
        <v>1</v>
      </c>
      <c r="B16" s="68" t="s">
        <v>254</v>
      </c>
      <c r="C16" s="226">
        <f aca="true" t="shared" si="2" ref="C16:C26">D16+E16+F16</f>
        <v>0</v>
      </c>
      <c r="D16" s="228">
        <v>0</v>
      </c>
      <c r="E16" s="228">
        <v>0</v>
      </c>
      <c r="F16" s="228">
        <v>0</v>
      </c>
      <c r="G16" s="226">
        <f t="shared" si="1"/>
        <v>0</v>
      </c>
      <c r="H16" s="228">
        <v>0</v>
      </c>
      <c r="I16" s="228">
        <v>0</v>
      </c>
      <c r="J16" s="286">
        <v>0</v>
      </c>
      <c r="K16" s="286">
        <v>0</v>
      </c>
      <c r="L16" s="286">
        <v>0</v>
      </c>
      <c r="M16" s="285"/>
      <c r="AL16" s="199"/>
    </row>
    <row r="17" spans="1:32" s="271" customFormat="1" ht="15.75" customHeight="1">
      <c r="A17" s="200">
        <v>2</v>
      </c>
      <c r="B17" s="68" t="s">
        <v>255</v>
      </c>
      <c r="C17" s="226">
        <f t="shared" si="2"/>
        <v>1</v>
      </c>
      <c r="D17" s="231">
        <v>0</v>
      </c>
      <c r="E17" s="231">
        <v>0</v>
      </c>
      <c r="F17" s="231">
        <v>1</v>
      </c>
      <c r="G17" s="226">
        <f t="shared" si="1"/>
        <v>1</v>
      </c>
      <c r="H17" s="231">
        <v>0</v>
      </c>
      <c r="I17" s="231">
        <v>0</v>
      </c>
      <c r="J17" s="273">
        <v>0</v>
      </c>
      <c r="K17" s="273">
        <v>0</v>
      </c>
      <c r="L17" s="273">
        <v>1</v>
      </c>
      <c r="M17" s="285"/>
      <c r="AF17" s="199" t="s">
        <v>256</v>
      </c>
    </row>
    <row r="18" spans="1:14" s="271" customFormat="1" ht="15.75" customHeight="1">
      <c r="A18" s="200">
        <v>3</v>
      </c>
      <c r="B18" s="68" t="s">
        <v>257</v>
      </c>
      <c r="C18" s="226">
        <f t="shared" si="2"/>
        <v>0</v>
      </c>
      <c r="D18" s="275">
        <v>0</v>
      </c>
      <c r="E18" s="275">
        <v>0</v>
      </c>
      <c r="F18" s="275">
        <v>0</v>
      </c>
      <c r="G18" s="226">
        <f t="shared" si="1"/>
        <v>0</v>
      </c>
      <c r="H18" s="275">
        <v>0</v>
      </c>
      <c r="I18" s="275">
        <v>0</v>
      </c>
      <c r="J18" s="276">
        <v>0</v>
      </c>
      <c r="K18" s="276">
        <v>0</v>
      </c>
      <c r="L18" s="276">
        <v>0</v>
      </c>
      <c r="M18" s="285"/>
      <c r="N18" s="178"/>
    </row>
    <row r="19" spans="1:13" s="271" customFormat="1" ht="15.75" customHeight="1">
      <c r="A19" s="200">
        <v>4</v>
      </c>
      <c r="B19" s="68" t="s">
        <v>258</v>
      </c>
      <c r="C19" s="226">
        <f t="shared" si="2"/>
        <v>0</v>
      </c>
      <c r="D19" s="275">
        <v>0</v>
      </c>
      <c r="E19" s="275">
        <v>0</v>
      </c>
      <c r="F19" s="275">
        <v>0</v>
      </c>
      <c r="G19" s="226">
        <f t="shared" si="1"/>
        <v>0</v>
      </c>
      <c r="H19" s="275">
        <v>0</v>
      </c>
      <c r="I19" s="275">
        <v>0</v>
      </c>
      <c r="J19" s="276">
        <v>0</v>
      </c>
      <c r="K19" s="276">
        <v>0</v>
      </c>
      <c r="L19" s="276">
        <v>0</v>
      </c>
      <c r="M19" s="285"/>
    </row>
    <row r="20" spans="1:13" s="271" customFormat="1" ht="15.75" customHeight="1">
      <c r="A20" s="200">
        <v>5</v>
      </c>
      <c r="B20" s="68" t="s">
        <v>259</v>
      </c>
      <c r="C20" s="226">
        <f t="shared" si="2"/>
        <v>1</v>
      </c>
      <c r="D20" s="231">
        <v>0</v>
      </c>
      <c r="E20" s="231">
        <v>0</v>
      </c>
      <c r="F20" s="231">
        <v>1</v>
      </c>
      <c r="G20" s="226">
        <f t="shared" si="1"/>
        <v>1</v>
      </c>
      <c r="H20" s="231">
        <v>0</v>
      </c>
      <c r="I20" s="231">
        <v>0</v>
      </c>
      <c r="J20" s="273">
        <v>0</v>
      </c>
      <c r="K20" s="273">
        <v>0</v>
      </c>
      <c r="L20" s="287">
        <v>1</v>
      </c>
      <c r="M20" s="285"/>
    </row>
    <row r="21" spans="1:39" s="271" customFormat="1" ht="15.75" customHeight="1">
      <c r="A21" s="200">
        <v>6</v>
      </c>
      <c r="B21" s="68" t="s">
        <v>260</v>
      </c>
      <c r="C21" s="226">
        <f t="shared" si="2"/>
        <v>0</v>
      </c>
      <c r="D21" s="231">
        <v>0</v>
      </c>
      <c r="E21" s="231">
        <v>0</v>
      </c>
      <c r="F21" s="231">
        <v>0</v>
      </c>
      <c r="G21" s="226">
        <f t="shared" si="1"/>
        <v>0</v>
      </c>
      <c r="H21" s="231">
        <v>0</v>
      </c>
      <c r="I21" s="231">
        <v>0</v>
      </c>
      <c r="J21" s="273">
        <v>0</v>
      </c>
      <c r="K21" s="273">
        <v>0</v>
      </c>
      <c r="L21" s="273">
        <v>0</v>
      </c>
      <c r="M21" s="285"/>
      <c r="AJ21" s="271" t="s">
        <v>261</v>
      </c>
      <c r="AK21" s="271" t="s">
        <v>262</v>
      </c>
      <c r="AL21" s="271" t="s">
        <v>263</v>
      </c>
      <c r="AM21" s="199" t="s">
        <v>264</v>
      </c>
    </row>
    <row r="22" spans="1:39" s="271" customFormat="1" ht="15.75" customHeight="1">
      <c r="A22" s="200">
        <v>7</v>
      </c>
      <c r="B22" s="68" t="s">
        <v>265</v>
      </c>
      <c r="C22" s="226">
        <f t="shared" si="2"/>
        <v>0</v>
      </c>
      <c r="D22" s="231">
        <v>0</v>
      </c>
      <c r="E22" s="231">
        <v>0</v>
      </c>
      <c r="F22" s="231">
        <v>0</v>
      </c>
      <c r="G22" s="226">
        <f t="shared" si="1"/>
        <v>0</v>
      </c>
      <c r="H22" s="231">
        <v>0</v>
      </c>
      <c r="I22" s="231">
        <v>0</v>
      </c>
      <c r="J22" s="273">
        <v>0</v>
      </c>
      <c r="K22" s="273">
        <v>0</v>
      </c>
      <c r="L22" s="273">
        <v>0</v>
      </c>
      <c r="M22" s="285"/>
      <c r="N22" s="178"/>
      <c r="AM22" s="199" t="s">
        <v>266</v>
      </c>
    </row>
    <row r="23" spans="1:13" s="271" customFormat="1" ht="15.75" customHeight="1">
      <c r="A23" s="200">
        <v>8</v>
      </c>
      <c r="B23" s="68" t="s">
        <v>267</v>
      </c>
      <c r="C23" s="226">
        <f t="shared" si="2"/>
        <v>1</v>
      </c>
      <c r="D23" s="231">
        <v>0</v>
      </c>
      <c r="E23" s="231">
        <v>0</v>
      </c>
      <c r="F23" s="231">
        <v>1</v>
      </c>
      <c r="G23" s="226">
        <f t="shared" si="1"/>
        <v>1</v>
      </c>
      <c r="H23" s="231">
        <v>0</v>
      </c>
      <c r="I23" s="231">
        <v>0</v>
      </c>
      <c r="J23" s="273">
        <v>0</v>
      </c>
      <c r="K23" s="273">
        <v>0</v>
      </c>
      <c r="L23" s="276">
        <v>1</v>
      </c>
      <c r="M23" s="285"/>
    </row>
    <row r="24" spans="1:36" s="271" customFormat="1" ht="15.75" customHeight="1">
      <c r="A24" s="200">
        <v>9</v>
      </c>
      <c r="B24" s="68" t="s">
        <v>268</v>
      </c>
      <c r="C24" s="226">
        <f t="shared" si="2"/>
        <v>0</v>
      </c>
      <c r="D24" s="231">
        <v>0</v>
      </c>
      <c r="E24" s="231">
        <v>0</v>
      </c>
      <c r="F24" s="231">
        <v>0</v>
      </c>
      <c r="G24" s="226">
        <f t="shared" si="1"/>
        <v>0</v>
      </c>
      <c r="H24" s="231">
        <v>0</v>
      </c>
      <c r="I24" s="231">
        <v>0</v>
      </c>
      <c r="J24" s="273">
        <v>0</v>
      </c>
      <c r="K24" s="273">
        <v>0</v>
      </c>
      <c r="L24" s="273">
        <v>0</v>
      </c>
      <c r="M24" s="285"/>
      <c r="AJ24" s="271" t="s">
        <v>261</v>
      </c>
    </row>
    <row r="25" spans="1:36" s="271" customFormat="1" ht="15.75" customHeight="1">
      <c r="A25" s="200">
        <v>10</v>
      </c>
      <c r="B25" s="68" t="s">
        <v>269</v>
      </c>
      <c r="C25" s="226">
        <f t="shared" si="2"/>
        <v>1</v>
      </c>
      <c r="D25" s="231">
        <v>0</v>
      </c>
      <c r="E25" s="231">
        <v>0</v>
      </c>
      <c r="F25" s="231">
        <v>1</v>
      </c>
      <c r="G25" s="226">
        <f t="shared" si="1"/>
        <v>1</v>
      </c>
      <c r="H25" s="231">
        <v>0</v>
      </c>
      <c r="I25" s="231">
        <v>0</v>
      </c>
      <c r="J25" s="273">
        <v>0</v>
      </c>
      <c r="K25" s="273">
        <v>0</v>
      </c>
      <c r="L25" s="273">
        <v>1</v>
      </c>
      <c r="M25" s="285"/>
      <c r="AJ25" s="199" t="s">
        <v>270</v>
      </c>
    </row>
    <row r="26" spans="1:44" s="271" customFormat="1" ht="15.75" customHeight="1">
      <c r="A26" s="200">
        <v>11</v>
      </c>
      <c r="B26" s="68" t="s">
        <v>271</v>
      </c>
      <c r="C26" s="226">
        <f t="shared" si="2"/>
        <v>0</v>
      </c>
      <c r="D26" s="231">
        <v>0</v>
      </c>
      <c r="E26" s="231">
        <v>0</v>
      </c>
      <c r="F26" s="231">
        <v>0</v>
      </c>
      <c r="G26" s="226">
        <f t="shared" si="1"/>
        <v>0</v>
      </c>
      <c r="H26" s="231">
        <v>0</v>
      </c>
      <c r="I26" s="231">
        <v>0</v>
      </c>
      <c r="J26" s="273">
        <v>0</v>
      </c>
      <c r="K26" s="273">
        <v>0</v>
      </c>
      <c r="L26" s="273">
        <v>0</v>
      </c>
      <c r="AR26" s="199"/>
    </row>
    <row r="27" spans="1:12" s="271" customFormat="1" ht="8.25" customHeight="1">
      <c r="A27" s="288"/>
      <c r="B27" s="289"/>
      <c r="C27" s="290"/>
      <c r="D27" s="290"/>
      <c r="E27" s="290"/>
      <c r="F27" s="290"/>
      <c r="G27" s="290"/>
      <c r="H27" s="291"/>
      <c r="I27" s="291"/>
      <c r="J27" s="292"/>
      <c r="K27" s="292"/>
      <c r="L27" s="293"/>
    </row>
    <row r="28" spans="1:35" ht="15.75" customHeight="1">
      <c r="A28" s="643" t="s">
        <v>272</v>
      </c>
      <c r="B28" s="643"/>
      <c r="C28" s="643"/>
      <c r="D28" s="643"/>
      <c r="E28" s="643"/>
      <c r="F28" s="182"/>
      <c r="G28" s="181"/>
      <c r="H28" s="294" t="s">
        <v>317</v>
      </c>
      <c r="I28" s="295"/>
      <c r="J28" s="295"/>
      <c r="K28" s="295"/>
      <c r="L28" s="295"/>
      <c r="AG28" s="233" t="s">
        <v>273</v>
      </c>
      <c r="AI28" s="190">
        <f>82/88</f>
        <v>0.9318181818181818</v>
      </c>
    </row>
    <row r="29" spans="1:12" ht="15" customHeight="1">
      <c r="A29" s="656" t="s">
        <v>4</v>
      </c>
      <c r="B29" s="656"/>
      <c r="C29" s="656"/>
      <c r="D29" s="656"/>
      <c r="E29" s="656"/>
      <c r="F29" s="182"/>
      <c r="G29" s="183"/>
      <c r="H29" s="659" t="s">
        <v>139</v>
      </c>
      <c r="I29" s="659"/>
      <c r="J29" s="659"/>
      <c r="K29" s="659"/>
      <c r="L29" s="659"/>
    </row>
    <row r="30" spans="1:14" s="170" customFormat="1" ht="18.75">
      <c r="A30" s="653"/>
      <c r="B30" s="653"/>
      <c r="C30" s="653"/>
      <c r="D30" s="653"/>
      <c r="E30" s="653"/>
      <c r="F30" s="296"/>
      <c r="G30" s="182"/>
      <c r="H30" s="654"/>
      <c r="I30" s="654"/>
      <c r="J30" s="654"/>
      <c r="K30" s="654"/>
      <c r="L30" s="654"/>
      <c r="M30" s="297"/>
      <c r="N30" s="297"/>
    </row>
    <row r="31" spans="1:12" ht="18">
      <c r="A31" s="182"/>
      <c r="B31" s="182"/>
      <c r="C31" s="182"/>
      <c r="D31" s="182"/>
      <c r="E31" s="182"/>
      <c r="F31" s="182"/>
      <c r="G31" s="182"/>
      <c r="H31" s="182"/>
      <c r="I31" s="182"/>
      <c r="J31" s="182"/>
      <c r="K31" s="182"/>
      <c r="L31" s="298"/>
    </row>
    <row r="32" spans="1:12" ht="18">
      <c r="A32" s="182"/>
      <c r="B32" s="734" t="s">
        <v>276</v>
      </c>
      <c r="C32" s="734"/>
      <c r="D32" s="734"/>
      <c r="E32" s="734"/>
      <c r="F32" s="182"/>
      <c r="G32" s="182"/>
      <c r="H32" s="182"/>
      <c r="I32" s="734" t="s">
        <v>276</v>
      </c>
      <c r="J32" s="734"/>
      <c r="K32" s="734"/>
      <c r="L32" s="298"/>
    </row>
    <row r="33" spans="1:12" ht="10.5" customHeight="1">
      <c r="A33" s="182"/>
      <c r="B33" s="182"/>
      <c r="C33" s="299" t="s">
        <v>275</v>
      </c>
      <c r="D33" s="299"/>
      <c r="E33" s="299"/>
      <c r="F33" s="299"/>
      <c r="G33" s="299"/>
      <c r="H33" s="299"/>
      <c r="I33" s="299"/>
      <c r="J33" s="300" t="s">
        <v>275</v>
      </c>
      <c r="K33" s="299"/>
      <c r="L33" s="299"/>
    </row>
    <row r="34" spans="1:12" ht="18" hidden="1">
      <c r="A34" s="182"/>
      <c r="B34" s="182"/>
      <c r="C34" s="182"/>
      <c r="D34" s="182"/>
      <c r="E34" s="182"/>
      <c r="F34" s="182"/>
      <c r="G34" s="182"/>
      <c r="H34" s="182"/>
      <c r="I34" s="182"/>
      <c r="J34" s="182"/>
      <c r="K34" s="182"/>
      <c r="L34" s="298"/>
    </row>
    <row r="35" spans="1:12" ht="18">
      <c r="A35" s="182"/>
      <c r="B35" s="182"/>
      <c r="C35" s="182"/>
      <c r="D35" s="182"/>
      <c r="E35" s="182"/>
      <c r="F35" s="182"/>
      <c r="G35" s="182"/>
      <c r="H35" s="182"/>
      <c r="I35" s="182"/>
      <c r="J35" s="182"/>
      <c r="K35" s="182"/>
      <c r="L35" s="298"/>
    </row>
    <row r="36" spans="1:12" ht="12.75" customHeight="1">
      <c r="A36" s="182"/>
      <c r="B36" s="182"/>
      <c r="C36" s="182"/>
      <c r="D36" s="182"/>
      <c r="E36" s="182"/>
      <c r="F36" s="182"/>
      <c r="G36" s="182"/>
      <c r="H36" s="182"/>
      <c r="I36" s="301"/>
      <c r="J36" s="301"/>
      <c r="K36" s="301"/>
      <c r="L36" s="301"/>
    </row>
    <row r="37" spans="1:12" ht="12.75" customHeight="1" hidden="1">
      <c r="A37" s="182"/>
      <c r="B37" s="182"/>
      <c r="C37" s="182"/>
      <c r="D37" s="182"/>
      <c r="E37" s="182"/>
      <c r="F37" s="182"/>
      <c r="G37" s="182"/>
      <c r="H37" s="301"/>
      <c r="I37" s="301"/>
      <c r="J37" s="301"/>
      <c r="K37" s="301"/>
      <c r="L37" s="301"/>
    </row>
    <row r="38" spans="1:12" ht="12.75" customHeight="1" hidden="1">
      <c r="A38" s="182"/>
      <c r="B38" s="182"/>
      <c r="C38" s="182"/>
      <c r="D38" s="182"/>
      <c r="E38" s="182"/>
      <c r="F38" s="182"/>
      <c r="G38" s="182"/>
      <c r="H38" s="301"/>
      <c r="I38" s="301"/>
      <c r="J38" s="301"/>
      <c r="K38" s="301"/>
      <c r="L38" s="301"/>
    </row>
    <row r="39" spans="1:12" ht="12.75" customHeight="1" hidden="1">
      <c r="A39" s="302" t="s">
        <v>39</v>
      </c>
      <c r="B39" s="182"/>
      <c r="C39" s="182"/>
      <c r="D39" s="182"/>
      <c r="E39" s="182"/>
      <c r="F39" s="182"/>
      <c r="G39" s="182"/>
      <c r="H39" s="301"/>
      <c r="I39" s="301"/>
      <c r="J39" s="301"/>
      <c r="K39" s="301"/>
      <c r="L39" s="301"/>
    </row>
    <row r="40" spans="1:16" ht="18" customHeight="1" hidden="1">
      <c r="A40" s="303"/>
      <c r="B40" s="743" t="s">
        <v>198</v>
      </c>
      <c r="C40" s="743"/>
      <c r="D40" s="743"/>
      <c r="E40" s="743"/>
      <c r="F40" s="743"/>
      <c r="G40" s="303"/>
      <c r="H40" s="301"/>
      <c r="I40" s="301"/>
      <c r="J40" s="301"/>
      <c r="K40" s="301"/>
      <c r="L40" s="301"/>
      <c r="M40" s="265"/>
      <c r="N40" s="265"/>
      <c r="O40" s="265"/>
      <c r="P40" s="265"/>
    </row>
    <row r="41" spans="1:12" ht="12.75" customHeight="1" hidden="1">
      <c r="A41" s="182"/>
      <c r="B41" s="279" t="s">
        <v>199</v>
      </c>
      <c r="C41" s="304"/>
      <c r="D41" s="304"/>
      <c r="E41" s="304"/>
      <c r="F41" s="304"/>
      <c r="G41" s="182"/>
      <c r="H41" s="301"/>
      <c r="I41" s="301"/>
      <c r="J41" s="301"/>
      <c r="K41" s="301"/>
      <c r="L41" s="301"/>
    </row>
    <row r="42" spans="1:12" ht="12.75" customHeight="1" hidden="1">
      <c r="A42" s="182"/>
      <c r="B42" s="236" t="s">
        <v>200</v>
      </c>
      <c r="C42" s="304"/>
      <c r="D42" s="304"/>
      <c r="E42" s="304"/>
      <c r="F42" s="304"/>
      <c r="G42" s="182"/>
      <c r="H42" s="301"/>
      <c r="I42" s="301"/>
      <c r="J42" s="301"/>
      <c r="K42" s="301"/>
      <c r="L42" s="301"/>
    </row>
    <row r="43" spans="1:12" ht="18.75">
      <c r="A43" s="548" t="s">
        <v>318</v>
      </c>
      <c r="B43" s="548"/>
      <c r="C43" s="548"/>
      <c r="D43" s="548"/>
      <c r="E43" s="548"/>
      <c r="F43" s="182"/>
      <c r="G43" s="301"/>
      <c r="H43" s="549" t="s">
        <v>230</v>
      </c>
      <c r="I43" s="549"/>
      <c r="J43" s="549"/>
      <c r="K43" s="549"/>
      <c r="L43" s="549"/>
    </row>
    <row r="44" spans="1:12" ht="12.75" customHeight="1">
      <c r="A44" s="182"/>
      <c r="B44" s="182"/>
      <c r="C44" s="182"/>
      <c r="D44" s="182"/>
      <c r="E44" s="182"/>
      <c r="F44" s="182"/>
      <c r="G44" s="182"/>
      <c r="H44" s="301"/>
      <c r="I44" s="301"/>
      <c r="J44" s="301"/>
      <c r="K44" s="301"/>
      <c r="L44" s="301"/>
    </row>
  </sheetData>
  <sheetProtection/>
  <mergeCells count="37">
    <mergeCell ref="A1:C1"/>
    <mergeCell ref="A3:C3"/>
    <mergeCell ref="A4:C4"/>
    <mergeCell ref="A13:B13"/>
    <mergeCell ref="A2:C2"/>
    <mergeCell ref="A5:B5"/>
    <mergeCell ref="A10:B10"/>
    <mergeCell ref="A6:B9"/>
    <mergeCell ref="A12:B12"/>
    <mergeCell ref="A11:B11"/>
    <mergeCell ref="D1:H2"/>
    <mergeCell ref="K8:K9"/>
    <mergeCell ref="G7:G9"/>
    <mergeCell ref="G6:L6"/>
    <mergeCell ref="D7:F7"/>
    <mergeCell ref="D8:D9"/>
    <mergeCell ref="E8:E9"/>
    <mergeCell ref="F8:F9"/>
    <mergeCell ref="H7:L7"/>
    <mergeCell ref="D4:H4"/>
    <mergeCell ref="A30:E30"/>
    <mergeCell ref="I5:L5"/>
    <mergeCell ref="L8:L9"/>
    <mergeCell ref="H8:H9"/>
    <mergeCell ref="D6:F6"/>
    <mergeCell ref="I8:I9"/>
    <mergeCell ref="J8:J9"/>
    <mergeCell ref="I32:K32"/>
    <mergeCell ref="A28:E28"/>
    <mergeCell ref="C6:C9"/>
    <mergeCell ref="A43:E43"/>
    <mergeCell ref="A29:E29"/>
    <mergeCell ref="B32:E32"/>
    <mergeCell ref="H29:L29"/>
    <mergeCell ref="H43:L43"/>
    <mergeCell ref="B40:F40"/>
    <mergeCell ref="H30:L30"/>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0" customWidth="1"/>
    <col min="2" max="2" width="21.50390625" style="170" customWidth="1"/>
    <col min="3" max="3" width="6.125" style="170" customWidth="1"/>
    <col min="4" max="4" width="7.50390625" style="170" customWidth="1"/>
    <col min="5" max="5" width="4.75390625" style="170" customWidth="1"/>
    <col min="6" max="6" width="6.375" style="170" customWidth="1"/>
    <col min="7" max="7" width="4.50390625" style="170" customWidth="1"/>
    <col min="8" max="8" width="7.25390625" style="170" customWidth="1"/>
    <col min="9" max="9" width="4.375" style="170" customWidth="1"/>
    <col min="10" max="10" width="7.50390625" style="170" customWidth="1"/>
    <col min="11" max="11" width="4.25390625" style="170" customWidth="1"/>
    <col min="12" max="12" width="6.50390625" style="170" customWidth="1"/>
    <col min="13" max="13" width="5.375" style="170" customWidth="1"/>
    <col min="14" max="14" width="7.50390625" style="170" customWidth="1"/>
    <col min="15" max="15" width="4.375" style="170" customWidth="1"/>
    <col min="16" max="16" width="7.00390625" style="170" customWidth="1"/>
    <col min="17" max="17" width="5.75390625" style="170" customWidth="1"/>
    <col min="18" max="18" width="6.75390625" style="170" customWidth="1"/>
    <col min="19" max="19" width="4.00390625" style="170" customWidth="1"/>
    <col min="20" max="20" width="6.125" style="170" customWidth="1"/>
    <col min="21" max="28" width="8.00390625" style="170" customWidth="1"/>
    <col min="29" max="29" width="8.375" style="170" customWidth="1"/>
    <col min="30" max="30" width="8.00390625" style="170" customWidth="1"/>
    <col min="31" max="31" width="11.25390625" style="170" customWidth="1"/>
    <col min="32" max="32" width="13.50390625" style="170" customWidth="1"/>
    <col min="33" max="16384" width="8.00390625" style="170" customWidth="1"/>
  </cols>
  <sheetData>
    <row r="1" spans="1:20" s="177" customFormat="1" ht="18" customHeight="1">
      <c r="A1" s="671" t="s">
        <v>201</v>
      </c>
      <c r="B1" s="671"/>
      <c r="C1" s="671"/>
      <c r="D1" s="671"/>
      <c r="E1" s="306"/>
      <c r="F1" s="667" t="s">
        <v>353</v>
      </c>
      <c r="G1" s="667"/>
      <c r="H1" s="667"/>
      <c r="I1" s="667"/>
      <c r="J1" s="667"/>
      <c r="K1" s="667"/>
      <c r="L1" s="667"/>
      <c r="M1" s="667"/>
      <c r="N1" s="667"/>
      <c r="O1" s="667"/>
      <c r="P1" s="307" t="s">
        <v>277</v>
      </c>
      <c r="Q1" s="308"/>
      <c r="R1" s="308"/>
      <c r="S1" s="308"/>
      <c r="T1" s="308"/>
    </row>
    <row r="2" spans="1:20" s="177" customFormat="1" ht="20.25" customHeight="1">
      <c r="A2" s="771" t="s">
        <v>287</v>
      </c>
      <c r="B2" s="771"/>
      <c r="C2" s="771"/>
      <c r="D2" s="771"/>
      <c r="E2" s="306"/>
      <c r="F2" s="667"/>
      <c r="G2" s="667"/>
      <c r="H2" s="667"/>
      <c r="I2" s="667"/>
      <c r="J2" s="667"/>
      <c r="K2" s="667"/>
      <c r="L2" s="667"/>
      <c r="M2" s="667"/>
      <c r="N2" s="667"/>
      <c r="O2" s="667"/>
      <c r="P2" s="308" t="s">
        <v>319</v>
      </c>
      <c r="Q2" s="308"/>
      <c r="R2" s="308"/>
      <c r="S2" s="308"/>
      <c r="T2" s="308"/>
    </row>
    <row r="3" spans="1:20" s="177" customFormat="1" ht="15" customHeight="1">
      <c r="A3" s="771" t="s">
        <v>239</v>
      </c>
      <c r="B3" s="771"/>
      <c r="C3" s="771"/>
      <c r="D3" s="771"/>
      <c r="E3" s="306"/>
      <c r="F3" s="667"/>
      <c r="G3" s="667"/>
      <c r="H3" s="667"/>
      <c r="I3" s="667"/>
      <c r="J3" s="667"/>
      <c r="K3" s="667"/>
      <c r="L3" s="667"/>
      <c r="M3" s="667"/>
      <c r="N3" s="667"/>
      <c r="O3" s="667"/>
      <c r="P3" s="307" t="s">
        <v>345</v>
      </c>
      <c r="Q3" s="307"/>
      <c r="R3" s="307"/>
      <c r="S3" s="309"/>
      <c r="T3" s="309"/>
    </row>
    <row r="4" spans="1:20" s="177" customFormat="1" ht="15.75" customHeight="1">
      <c r="A4" s="779" t="s">
        <v>320</v>
      </c>
      <c r="B4" s="779"/>
      <c r="C4" s="779"/>
      <c r="D4" s="779"/>
      <c r="E4" s="307"/>
      <c r="F4" s="667"/>
      <c r="G4" s="667"/>
      <c r="H4" s="667"/>
      <c r="I4" s="667"/>
      <c r="J4" s="667"/>
      <c r="K4" s="667"/>
      <c r="L4" s="667"/>
      <c r="M4" s="667"/>
      <c r="N4" s="667"/>
      <c r="O4" s="667"/>
      <c r="P4" s="308" t="s">
        <v>289</v>
      </c>
      <c r="Q4" s="307"/>
      <c r="R4" s="307"/>
      <c r="S4" s="309"/>
      <c r="T4" s="309"/>
    </row>
    <row r="5" spans="1:18" s="177" customFormat="1" ht="24" customHeight="1">
      <c r="A5" s="310"/>
      <c r="B5" s="310"/>
      <c r="C5" s="310"/>
      <c r="F5" s="772"/>
      <c r="G5" s="772"/>
      <c r="H5" s="772"/>
      <c r="I5" s="772"/>
      <c r="J5" s="772"/>
      <c r="K5" s="772"/>
      <c r="L5" s="772"/>
      <c r="M5" s="772"/>
      <c r="N5" s="772"/>
      <c r="O5" s="772"/>
      <c r="P5" s="311" t="s">
        <v>321</v>
      </c>
      <c r="Q5" s="312"/>
      <c r="R5" s="312"/>
    </row>
    <row r="6" spans="1:20" s="313" customFormat="1" ht="21.75" customHeight="1">
      <c r="A6" s="773" t="s">
        <v>53</v>
      </c>
      <c r="B6" s="774"/>
      <c r="C6" s="674" t="s">
        <v>31</v>
      </c>
      <c r="D6" s="677"/>
      <c r="E6" s="674" t="s">
        <v>7</v>
      </c>
      <c r="F6" s="768"/>
      <c r="G6" s="768"/>
      <c r="H6" s="768"/>
      <c r="I6" s="768"/>
      <c r="J6" s="768"/>
      <c r="K6" s="768"/>
      <c r="L6" s="768"/>
      <c r="M6" s="768"/>
      <c r="N6" s="768"/>
      <c r="O6" s="768"/>
      <c r="P6" s="768"/>
      <c r="Q6" s="768"/>
      <c r="R6" s="768"/>
      <c r="S6" s="768"/>
      <c r="T6" s="677"/>
    </row>
    <row r="7" spans="1:21" s="313" customFormat="1" ht="22.5" customHeight="1">
      <c r="A7" s="775"/>
      <c r="B7" s="776"/>
      <c r="C7" s="646" t="s">
        <v>322</v>
      </c>
      <c r="D7" s="646" t="s">
        <v>323</v>
      </c>
      <c r="E7" s="674" t="s">
        <v>202</v>
      </c>
      <c r="F7" s="777"/>
      <c r="G7" s="777"/>
      <c r="H7" s="777"/>
      <c r="I7" s="777"/>
      <c r="J7" s="777"/>
      <c r="K7" s="777"/>
      <c r="L7" s="778"/>
      <c r="M7" s="674" t="s">
        <v>324</v>
      </c>
      <c r="N7" s="768"/>
      <c r="O7" s="768"/>
      <c r="P7" s="768"/>
      <c r="Q7" s="768"/>
      <c r="R7" s="768"/>
      <c r="S7" s="768"/>
      <c r="T7" s="677"/>
      <c r="U7" s="314"/>
    </row>
    <row r="8" spans="1:20" s="313" customFormat="1" ht="42.75" customHeight="1">
      <c r="A8" s="775"/>
      <c r="B8" s="776"/>
      <c r="C8" s="647"/>
      <c r="D8" s="647"/>
      <c r="E8" s="645" t="s">
        <v>325</v>
      </c>
      <c r="F8" s="645"/>
      <c r="G8" s="674" t="s">
        <v>326</v>
      </c>
      <c r="H8" s="768"/>
      <c r="I8" s="768"/>
      <c r="J8" s="768"/>
      <c r="K8" s="768"/>
      <c r="L8" s="677"/>
      <c r="M8" s="645" t="s">
        <v>327</v>
      </c>
      <c r="N8" s="645"/>
      <c r="O8" s="674" t="s">
        <v>326</v>
      </c>
      <c r="P8" s="768"/>
      <c r="Q8" s="768"/>
      <c r="R8" s="768"/>
      <c r="S8" s="768"/>
      <c r="T8" s="677"/>
    </row>
    <row r="9" spans="1:20" s="313" customFormat="1" ht="35.25" customHeight="1">
      <c r="A9" s="775"/>
      <c r="B9" s="776"/>
      <c r="C9" s="647"/>
      <c r="D9" s="647"/>
      <c r="E9" s="646" t="s">
        <v>203</v>
      </c>
      <c r="F9" s="646" t="s">
        <v>204</v>
      </c>
      <c r="G9" s="759" t="s">
        <v>205</v>
      </c>
      <c r="H9" s="760"/>
      <c r="I9" s="759" t="s">
        <v>206</v>
      </c>
      <c r="J9" s="760"/>
      <c r="K9" s="759" t="s">
        <v>207</v>
      </c>
      <c r="L9" s="760"/>
      <c r="M9" s="646" t="s">
        <v>208</v>
      </c>
      <c r="N9" s="646" t="s">
        <v>204</v>
      </c>
      <c r="O9" s="759" t="s">
        <v>205</v>
      </c>
      <c r="P9" s="760"/>
      <c r="Q9" s="759" t="s">
        <v>209</v>
      </c>
      <c r="R9" s="760"/>
      <c r="S9" s="759" t="s">
        <v>210</v>
      </c>
      <c r="T9" s="760"/>
    </row>
    <row r="10" spans="1:20" s="313" customFormat="1" ht="25.5" customHeight="1">
      <c r="A10" s="759"/>
      <c r="B10" s="760"/>
      <c r="C10" s="648"/>
      <c r="D10" s="648"/>
      <c r="E10" s="648"/>
      <c r="F10" s="648"/>
      <c r="G10" s="215" t="s">
        <v>208</v>
      </c>
      <c r="H10" s="215" t="s">
        <v>204</v>
      </c>
      <c r="I10" s="219" t="s">
        <v>208</v>
      </c>
      <c r="J10" s="215" t="s">
        <v>204</v>
      </c>
      <c r="K10" s="219" t="s">
        <v>208</v>
      </c>
      <c r="L10" s="215" t="s">
        <v>204</v>
      </c>
      <c r="M10" s="648"/>
      <c r="N10" s="648"/>
      <c r="O10" s="215" t="s">
        <v>208</v>
      </c>
      <c r="P10" s="215" t="s">
        <v>204</v>
      </c>
      <c r="Q10" s="219" t="s">
        <v>208</v>
      </c>
      <c r="R10" s="215" t="s">
        <v>204</v>
      </c>
      <c r="S10" s="219" t="s">
        <v>208</v>
      </c>
      <c r="T10" s="215" t="s">
        <v>204</v>
      </c>
    </row>
    <row r="11" spans="1:32" s="222" customFormat="1" ht="12.75">
      <c r="A11" s="761" t="s">
        <v>6</v>
      </c>
      <c r="B11" s="762"/>
      <c r="C11" s="315">
        <v>1</v>
      </c>
      <c r="D11" s="220">
        <v>2</v>
      </c>
      <c r="E11" s="315">
        <v>3</v>
      </c>
      <c r="F11" s="220">
        <v>4</v>
      </c>
      <c r="G11" s="315">
        <v>5</v>
      </c>
      <c r="H11" s="220">
        <v>6</v>
      </c>
      <c r="I11" s="315">
        <v>7</v>
      </c>
      <c r="J11" s="220">
        <v>8</v>
      </c>
      <c r="K11" s="315">
        <v>9</v>
      </c>
      <c r="L11" s="220">
        <v>10</v>
      </c>
      <c r="M11" s="315">
        <v>11</v>
      </c>
      <c r="N11" s="220">
        <v>12</v>
      </c>
      <c r="O11" s="315">
        <v>13</v>
      </c>
      <c r="P11" s="220">
        <v>14</v>
      </c>
      <c r="Q11" s="315">
        <v>15</v>
      </c>
      <c r="R11" s="220">
        <v>16</v>
      </c>
      <c r="S11" s="315">
        <v>17</v>
      </c>
      <c r="T11" s="220">
        <v>18</v>
      </c>
      <c r="AF11" s="222" t="s">
        <v>253</v>
      </c>
    </row>
    <row r="12" spans="1:20" s="222" customFormat="1" ht="20.25" customHeight="1">
      <c r="A12" s="769" t="s">
        <v>309</v>
      </c>
      <c r="B12" s="770"/>
      <c r="C12" s="223">
        <f aca="true" t="shared" si="0" ref="C12:T12">C14-C13</f>
        <v>-1</v>
      </c>
      <c r="D12" s="223">
        <f t="shared" si="0"/>
        <v>-1</v>
      </c>
      <c r="E12" s="223">
        <f t="shared" si="0"/>
        <v>0</v>
      </c>
      <c r="F12" s="223">
        <f t="shared" si="0"/>
        <v>0</v>
      </c>
      <c r="G12" s="223">
        <f t="shared" si="0"/>
        <v>0</v>
      </c>
      <c r="H12" s="223">
        <f t="shared" si="0"/>
        <v>0</v>
      </c>
      <c r="I12" s="223">
        <f t="shared" si="0"/>
        <v>0</v>
      </c>
      <c r="J12" s="223">
        <f t="shared" si="0"/>
        <v>0</v>
      </c>
      <c r="K12" s="223">
        <f t="shared" si="0"/>
        <v>0</v>
      </c>
      <c r="L12" s="223">
        <f t="shared" si="0"/>
        <v>0</v>
      </c>
      <c r="M12" s="223">
        <f t="shared" si="0"/>
        <v>-1</v>
      </c>
      <c r="N12" s="223">
        <f t="shared" si="0"/>
        <v>-1</v>
      </c>
      <c r="O12" s="223">
        <f t="shared" si="0"/>
        <v>-1</v>
      </c>
      <c r="P12" s="223">
        <f t="shared" si="0"/>
        <v>-1</v>
      </c>
      <c r="Q12" s="223">
        <f t="shared" si="0"/>
        <v>0</v>
      </c>
      <c r="R12" s="223">
        <f t="shared" si="0"/>
        <v>0</v>
      </c>
      <c r="S12" s="223">
        <f t="shared" si="0"/>
        <v>0</v>
      </c>
      <c r="T12" s="223">
        <f t="shared" si="0"/>
        <v>0</v>
      </c>
    </row>
    <row r="13" spans="1:20" s="222" customFormat="1" ht="23.25" customHeight="1">
      <c r="A13" s="763" t="s">
        <v>285</v>
      </c>
      <c r="B13" s="764"/>
      <c r="C13" s="224">
        <v>1</v>
      </c>
      <c r="D13" s="224">
        <v>1</v>
      </c>
      <c r="E13" s="224">
        <v>0</v>
      </c>
      <c r="F13" s="224">
        <v>0</v>
      </c>
      <c r="G13" s="224">
        <v>0</v>
      </c>
      <c r="H13" s="224">
        <v>0</v>
      </c>
      <c r="I13" s="224">
        <v>0</v>
      </c>
      <c r="J13" s="224">
        <v>0</v>
      </c>
      <c r="K13" s="224">
        <v>0</v>
      </c>
      <c r="L13" s="224">
        <v>0</v>
      </c>
      <c r="M13" s="224">
        <v>1</v>
      </c>
      <c r="N13" s="224">
        <v>1</v>
      </c>
      <c r="O13" s="224">
        <v>1</v>
      </c>
      <c r="P13" s="224">
        <v>1</v>
      </c>
      <c r="Q13" s="224">
        <v>0</v>
      </c>
      <c r="R13" s="224">
        <v>0</v>
      </c>
      <c r="S13" s="224">
        <v>0</v>
      </c>
      <c r="T13" s="224">
        <v>0</v>
      </c>
    </row>
    <row r="14" spans="1:37" s="178" customFormat="1" ht="15.75" customHeight="1">
      <c r="A14" s="766" t="s">
        <v>30</v>
      </c>
      <c r="B14" s="767"/>
      <c r="C14" s="316">
        <f>C15+C16</f>
        <v>0</v>
      </c>
      <c r="D14" s="316">
        <f>D15+D16</f>
        <v>0</v>
      </c>
      <c r="E14" s="316">
        <f>E20+E31+E36+E42+E53+E59+E62+E66+E70+E74+E82+E89</f>
        <v>0</v>
      </c>
      <c r="F14" s="316">
        <f aca="true" t="shared" si="1" ref="F14:T14">F15+F16</f>
        <v>0</v>
      </c>
      <c r="G14" s="316">
        <f t="shared" si="1"/>
        <v>0</v>
      </c>
      <c r="H14" s="316">
        <f t="shared" si="1"/>
        <v>0</v>
      </c>
      <c r="I14" s="316">
        <f t="shared" si="1"/>
        <v>0</v>
      </c>
      <c r="J14" s="316">
        <f t="shared" si="1"/>
        <v>0</v>
      </c>
      <c r="K14" s="316">
        <f t="shared" si="1"/>
        <v>0</v>
      </c>
      <c r="L14" s="316">
        <f t="shared" si="1"/>
        <v>0</v>
      </c>
      <c r="M14" s="316">
        <f t="shared" si="1"/>
        <v>0</v>
      </c>
      <c r="N14" s="316">
        <f t="shared" si="1"/>
        <v>0</v>
      </c>
      <c r="O14" s="316">
        <f t="shared" si="1"/>
        <v>0</v>
      </c>
      <c r="P14" s="316">
        <f t="shared" si="1"/>
        <v>0</v>
      </c>
      <c r="Q14" s="316">
        <f t="shared" si="1"/>
        <v>0</v>
      </c>
      <c r="R14" s="316">
        <f t="shared" si="1"/>
        <v>0</v>
      </c>
      <c r="S14" s="316">
        <f t="shared" si="1"/>
        <v>0</v>
      </c>
      <c r="T14" s="317">
        <f t="shared" si="1"/>
        <v>0</v>
      </c>
      <c r="AK14" s="199"/>
    </row>
    <row r="15" spans="1:20" s="178" customFormat="1" ht="15.75" customHeight="1">
      <c r="A15" s="197" t="s">
        <v>0</v>
      </c>
      <c r="B15" s="198" t="s">
        <v>116</v>
      </c>
      <c r="C15" s="316">
        <f>E15+M15</f>
        <v>0</v>
      </c>
      <c r="D15" s="226">
        <f>F15+N15</f>
        <v>0</v>
      </c>
      <c r="E15" s="231">
        <v>0</v>
      </c>
      <c r="F15" s="231">
        <v>0</v>
      </c>
      <c r="G15" s="231">
        <v>0</v>
      </c>
      <c r="H15" s="231">
        <v>0</v>
      </c>
      <c r="I15" s="231">
        <v>0</v>
      </c>
      <c r="J15" s="231">
        <v>0</v>
      </c>
      <c r="K15" s="231">
        <v>0</v>
      </c>
      <c r="L15" s="231">
        <v>0</v>
      </c>
      <c r="M15" s="231">
        <v>0</v>
      </c>
      <c r="N15" s="231">
        <v>0</v>
      </c>
      <c r="O15" s="231">
        <v>0</v>
      </c>
      <c r="P15" s="231">
        <v>0</v>
      </c>
      <c r="Q15" s="231">
        <v>0</v>
      </c>
      <c r="R15" s="231">
        <v>0</v>
      </c>
      <c r="S15" s="231">
        <v>0</v>
      </c>
      <c r="T15" s="231">
        <v>0</v>
      </c>
    </row>
    <row r="16" spans="1:38" s="178" customFormat="1" ht="15.75" customHeight="1">
      <c r="A16" s="254" t="s">
        <v>1</v>
      </c>
      <c r="B16" s="198" t="s">
        <v>17</v>
      </c>
      <c r="C16" s="316">
        <f aca="true" t="shared" si="2" ref="C16:T16">C17+C18+C19+C20+C21+C22+C23+C24+C25+C26+C27</f>
        <v>0</v>
      </c>
      <c r="D16" s="226">
        <f t="shared" si="2"/>
        <v>0</v>
      </c>
      <c r="E16" s="316">
        <f t="shared" si="2"/>
        <v>0</v>
      </c>
      <c r="F16" s="316">
        <f t="shared" si="2"/>
        <v>0</v>
      </c>
      <c r="G16" s="316">
        <f t="shared" si="2"/>
        <v>0</v>
      </c>
      <c r="H16" s="316">
        <f t="shared" si="2"/>
        <v>0</v>
      </c>
      <c r="I16" s="316">
        <f t="shared" si="2"/>
        <v>0</v>
      </c>
      <c r="J16" s="316">
        <f t="shared" si="2"/>
        <v>0</v>
      </c>
      <c r="K16" s="316">
        <f t="shared" si="2"/>
        <v>0</v>
      </c>
      <c r="L16" s="316">
        <f t="shared" si="2"/>
        <v>0</v>
      </c>
      <c r="M16" s="316">
        <f t="shared" si="2"/>
        <v>0</v>
      </c>
      <c r="N16" s="316">
        <f t="shared" si="2"/>
        <v>0</v>
      </c>
      <c r="O16" s="316">
        <f t="shared" si="2"/>
        <v>0</v>
      </c>
      <c r="P16" s="316">
        <f t="shared" si="2"/>
        <v>0</v>
      </c>
      <c r="Q16" s="316">
        <f t="shared" si="2"/>
        <v>0</v>
      </c>
      <c r="R16" s="316">
        <f t="shared" si="2"/>
        <v>0</v>
      </c>
      <c r="S16" s="316">
        <f t="shared" si="2"/>
        <v>0</v>
      </c>
      <c r="T16" s="317">
        <f t="shared" si="2"/>
        <v>0</v>
      </c>
      <c r="AL16" s="199"/>
    </row>
    <row r="17" spans="1:32" s="178" customFormat="1" ht="15.75" customHeight="1">
      <c r="A17" s="200">
        <v>1</v>
      </c>
      <c r="B17" s="68" t="s">
        <v>254</v>
      </c>
      <c r="C17" s="316">
        <f aca="true" t="shared" si="3" ref="C17:C27">E17+M17</f>
        <v>0</v>
      </c>
      <c r="D17" s="226">
        <f aca="true" t="shared" si="4" ref="D17:D27">F17+N17</f>
        <v>0</v>
      </c>
      <c r="E17" s="231">
        <v>0</v>
      </c>
      <c r="F17" s="231">
        <v>0</v>
      </c>
      <c r="G17" s="231">
        <v>0</v>
      </c>
      <c r="H17" s="231">
        <v>0</v>
      </c>
      <c r="I17" s="231">
        <v>0</v>
      </c>
      <c r="J17" s="231">
        <v>0</v>
      </c>
      <c r="K17" s="231">
        <v>0</v>
      </c>
      <c r="L17" s="231">
        <v>0</v>
      </c>
      <c r="M17" s="231">
        <v>0</v>
      </c>
      <c r="N17" s="231">
        <v>0</v>
      </c>
      <c r="O17" s="231">
        <v>0</v>
      </c>
      <c r="P17" s="231">
        <v>0</v>
      </c>
      <c r="Q17" s="231">
        <v>0</v>
      </c>
      <c r="R17" s="231">
        <v>0</v>
      </c>
      <c r="S17" s="231">
        <v>0</v>
      </c>
      <c r="T17" s="231">
        <v>0</v>
      </c>
      <c r="AF17" s="199" t="s">
        <v>256</v>
      </c>
    </row>
    <row r="18" spans="1:20" s="178" customFormat="1" ht="15.75" customHeight="1">
      <c r="A18" s="200">
        <v>2</v>
      </c>
      <c r="B18" s="68" t="s">
        <v>286</v>
      </c>
      <c r="C18" s="316">
        <f t="shared" si="3"/>
        <v>0</v>
      </c>
      <c r="D18" s="226">
        <f t="shared" si="4"/>
        <v>0</v>
      </c>
      <c r="E18" s="231">
        <v>0</v>
      </c>
      <c r="F18" s="231">
        <v>0</v>
      </c>
      <c r="G18" s="231">
        <v>0</v>
      </c>
      <c r="H18" s="231">
        <v>0</v>
      </c>
      <c r="I18" s="231">
        <v>0</v>
      </c>
      <c r="J18" s="231">
        <v>0</v>
      </c>
      <c r="K18" s="231">
        <v>0</v>
      </c>
      <c r="L18" s="231">
        <v>0</v>
      </c>
      <c r="M18" s="231">
        <v>0</v>
      </c>
      <c r="N18" s="231">
        <v>0</v>
      </c>
      <c r="O18" s="231">
        <v>0</v>
      </c>
      <c r="P18" s="231">
        <v>0</v>
      </c>
      <c r="Q18" s="231">
        <v>0</v>
      </c>
      <c r="R18" s="231">
        <v>0</v>
      </c>
      <c r="S18" s="231">
        <v>0</v>
      </c>
      <c r="T18" s="231">
        <v>0</v>
      </c>
    </row>
    <row r="19" spans="1:20" s="178" customFormat="1" ht="15.75" customHeight="1">
      <c r="A19" s="200">
        <v>3</v>
      </c>
      <c r="B19" s="68" t="s">
        <v>257</v>
      </c>
      <c r="C19" s="316">
        <f t="shared" si="3"/>
        <v>0</v>
      </c>
      <c r="D19" s="226">
        <f t="shared" si="4"/>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row>
    <row r="20" spans="1:20" s="178" customFormat="1" ht="15.75" customHeight="1">
      <c r="A20" s="200">
        <v>4</v>
      </c>
      <c r="B20" s="68" t="s">
        <v>258</v>
      </c>
      <c r="C20" s="316">
        <f t="shared" si="3"/>
        <v>0</v>
      </c>
      <c r="D20" s="226">
        <f t="shared" si="4"/>
        <v>0</v>
      </c>
      <c r="E20" s="231">
        <v>0</v>
      </c>
      <c r="F20" s="231">
        <v>0</v>
      </c>
      <c r="G20" s="231">
        <v>0</v>
      </c>
      <c r="H20" s="231">
        <v>0</v>
      </c>
      <c r="I20" s="231">
        <v>0</v>
      </c>
      <c r="J20" s="231">
        <v>0</v>
      </c>
      <c r="K20" s="231">
        <v>0</v>
      </c>
      <c r="L20" s="231">
        <v>0</v>
      </c>
      <c r="M20" s="231"/>
      <c r="N20" s="231"/>
      <c r="O20" s="231"/>
      <c r="P20" s="231"/>
      <c r="Q20" s="231">
        <v>0</v>
      </c>
      <c r="R20" s="231">
        <v>0</v>
      </c>
      <c r="S20" s="231">
        <v>0</v>
      </c>
      <c r="T20" s="231">
        <v>0</v>
      </c>
    </row>
    <row r="21" spans="1:39" s="178" customFormat="1" ht="15.75" customHeight="1">
      <c r="A21" s="200">
        <v>5</v>
      </c>
      <c r="B21" s="68" t="s">
        <v>259</v>
      </c>
      <c r="C21" s="316">
        <f t="shared" si="3"/>
        <v>0</v>
      </c>
      <c r="D21" s="226">
        <f t="shared" si="4"/>
        <v>0</v>
      </c>
      <c r="E21" s="231">
        <v>0</v>
      </c>
      <c r="F21" s="231">
        <v>0</v>
      </c>
      <c r="G21" s="231">
        <v>0</v>
      </c>
      <c r="H21" s="231">
        <v>0</v>
      </c>
      <c r="I21" s="231">
        <v>0</v>
      </c>
      <c r="J21" s="231">
        <v>0</v>
      </c>
      <c r="K21" s="231">
        <v>0</v>
      </c>
      <c r="L21" s="231">
        <v>0</v>
      </c>
      <c r="M21" s="231">
        <v>0</v>
      </c>
      <c r="N21" s="231">
        <v>0</v>
      </c>
      <c r="O21" s="231">
        <v>0</v>
      </c>
      <c r="P21" s="231">
        <v>0</v>
      </c>
      <c r="Q21" s="231">
        <v>0</v>
      </c>
      <c r="R21" s="231">
        <v>0</v>
      </c>
      <c r="S21" s="231">
        <v>0</v>
      </c>
      <c r="T21" s="231">
        <v>0</v>
      </c>
      <c r="AJ21" s="178" t="s">
        <v>261</v>
      </c>
      <c r="AK21" s="178" t="s">
        <v>262</v>
      </c>
      <c r="AL21" s="178" t="s">
        <v>263</v>
      </c>
      <c r="AM21" s="199" t="s">
        <v>264</v>
      </c>
    </row>
    <row r="22" spans="1:39" s="178" customFormat="1" ht="15.75" customHeight="1">
      <c r="A22" s="200">
        <v>6</v>
      </c>
      <c r="B22" s="68" t="s">
        <v>260</v>
      </c>
      <c r="C22" s="316">
        <f t="shared" si="3"/>
        <v>0</v>
      </c>
      <c r="D22" s="226">
        <f t="shared" si="4"/>
        <v>0</v>
      </c>
      <c r="E22" s="231">
        <v>0</v>
      </c>
      <c r="F22" s="231">
        <v>0</v>
      </c>
      <c r="G22" s="231">
        <v>0</v>
      </c>
      <c r="H22" s="231">
        <v>0</v>
      </c>
      <c r="I22" s="231">
        <v>0</v>
      </c>
      <c r="J22" s="231">
        <v>0</v>
      </c>
      <c r="K22" s="231">
        <v>0</v>
      </c>
      <c r="L22" s="231">
        <v>0</v>
      </c>
      <c r="M22" s="231">
        <v>0</v>
      </c>
      <c r="N22" s="231">
        <v>0</v>
      </c>
      <c r="O22" s="231">
        <v>0</v>
      </c>
      <c r="P22" s="231">
        <v>0</v>
      </c>
      <c r="Q22" s="231">
        <v>0</v>
      </c>
      <c r="R22" s="231">
        <v>0</v>
      </c>
      <c r="S22" s="231">
        <v>0</v>
      </c>
      <c r="T22" s="231">
        <v>0</v>
      </c>
      <c r="AM22" s="199" t="s">
        <v>266</v>
      </c>
    </row>
    <row r="23" spans="1:20" s="178" customFormat="1" ht="15.75" customHeight="1">
      <c r="A23" s="200">
        <v>7</v>
      </c>
      <c r="B23" s="68" t="s">
        <v>265</v>
      </c>
      <c r="C23" s="316">
        <f t="shared" si="3"/>
        <v>0</v>
      </c>
      <c r="D23" s="226">
        <f t="shared" si="4"/>
        <v>0</v>
      </c>
      <c r="E23" s="231">
        <v>0</v>
      </c>
      <c r="F23" s="231">
        <v>0</v>
      </c>
      <c r="G23" s="231">
        <v>0</v>
      </c>
      <c r="H23" s="231">
        <v>0</v>
      </c>
      <c r="I23" s="231">
        <v>0</v>
      </c>
      <c r="J23" s="231">
        <v>0</v>
      </c>
      <c r="K23" s="231">
        <v>0</v>
      </c>
      <c r="L23" s="231">
        <v>0</v>
      </c>
      <c r="M23" s="231">
        <v>0</v>
      </c>
      <c r="N23" s="231">
        <v>0</v>
      </c>
      <c r="O23" s="231">
        <v>0</v>
      </c>
      <c r="P23" s="231">
        <v>0</v>
      </c>
      <c r="Q23" s="231">
        <v>0</v>
      </c>
      <c r="R23" s="231">
        <v>0</v>
      </c>
      <c r="S23" s="231">
        <v>0</v>
      </c>
      <c r="T23" s="231">
        <v>0</v>
      </c>
    </row>
    <row r="24" spans="1:36" s="178" customFormat="1" ht="15.75" customHeight="1">
      <c r="A24" s="200">
        <v>8</v>
      </c>
      <c r="B24" s="68" t="s">
        <v>267</v>
      </c>
      <c r="C24" s="316">
        <f t="shared" si="3"/>
        <v>0</v>
      </c>
      <c r="D24" s="226">
        <f t="shared" si="4"/>
        <v>0</v>
      </c>
      <c r="E24" s="231">
        <v>0</v>
      </c>
      <c r="F24" s="231">
        <v>0</v>
      </c>
      <c r="G24" s="231">
        <v>0</v>
      </c>
      <c r="H24" s="231">
        <v>0</v>
      </c>
      <c r="I24" s="231">
        <v>0</v>
      </c>
      <c r="J24" s="231">
        <v>0</v>
      </c>
      <c r="K24" s="231">
        <v>0</v>
      </c>
      <c r="L24" s="231">
        <v>0</v>
      </c>
      <c r="M24" s="231">
        <v>0</v>
      </c>
      <c r="N24" s="231">
        <v>0</v>
      </c>
      <c r="O24" s="231">
        <v>0</v>
      </c>
      <c r="P24" s="231">
        <v>0</v>
      </c>
      <c r="Q24" s="231">
        <v>0</v>
      </c>
      <c r="R24" s="231">
        <v>0</v>
      </c>
      <c r="S24" s="231">
        <v>0</v>
      </c>
      <c r="T24" s="231">
        <v>0</v>
      </c>
      <c r="AJ24" s="178" t="s">
        <v>261</v>
      </c>
    </row>
    <row r="25" spans="1:36" s="178" customFormat="1" ht="15.75" customHeight="1">
      <c r="A25" s="200">
        <v>9</v>
      </c>
      <c r="B25" s="68" t="s">
        <v>268</v>
      </c>
      <c r="C25" s="316">
        <f t="shared" si="3"/>
        <v>0</v>
      </c>
      <c r="D25" s="226">
        <f t="shared" si="4"/>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AJ25" s="199" t="s">
        <v>270</v>
      </c>
    </row>
    <row r="26" spans="1:44" s="178" customFormat="1" ht="15.75" customHeight="1">
      <c r="A26" s="200">
        <v>10</v>
      </c>
      <c r="B26" s="68" t="s">
        <v>269</v>
      </c>
      <c r="C26" s="316">
        <f t="shared" si="3"/>
        <v>0</v>
      </c>
      <c r="D26" s="226">
        <f t="shared" si="4"/>
        <v>0</v>
      </c>
      <c r="E26" s="231">
        <v>0</v>
      </c>
      <c r="F26" s="231">
        <v>0</v>
      </c>
      <c r="G26" s="231">
        <v>0</v>
      </c>
      <c r="H26" s="231">
        <v>0</v>
      </c>
      <c r="I26" s="231">
        <v>0</v>
      </c>
      <c r="J26" s="231">
        <v>0</v>
      </c>
      <c r="K26" s="231">
        <v>0</v>
      </c>
      <c r="L26" s="231">
        <v>0</v>
      </c>
      <c r="M26" s="231">
        <v>0</v>
      </c>
      <c r="N26" s="231">
        <v>0</v>
      </c>
      <c r="O26" s="231">
        <v>0</v>
      </c>
      <c r="P26" s="231">
        <v>0</v>
      </c>
      <c r="Q26" s="231">
        <v>0</v>
      </c>
      <c r="R26" s="231">
        <v>0</v>
      </c>
      <c r="S26" s="231">
        <v>0</v>
      </c>
      <c r="T26" s="231">
        <v>0</v>
      </c>
      <c r="AR26" s="199"/>
    </row>
    <row r="27" spans="1:20" s="178" customFormat="1" ht="15.75" customHeight="1">
      <c r="A27" s="200">
        <v>11</v>
      </c>
      <c r="B27" s="68" t="s">
        <v>271</v>
      </c>
      <c r="C27" s="316">
        <f t="shared" si="3"/>
        <v>0</v>
      </c>
      <c r="D27" s="226">
        <f t="shared" si="4"/>
        <v>0</v>
      </c>
      <c r="E27" s="231">
        <v>0</v>
      </c>
      <c r="F27" s="231">
        <v>0</v>
      </c>
      <c r="G27" s="231">
        <v>0</v>
      </c>
      <c r="H27" s="231">
        <v>0</v>
      </c>
      <c r="I27" s="231">
        <v>0</v>
      </c>
      <c r="J27" s="231">
        <v>0</v>
      </c>
      <c r="K27" s="231">
        <v>0</v>
      </c>
      <c r="L27" s="231">
        <v>0</v>
      </c>
      <c r="M27" s="231">
        <v>0</v>
      </c>
      <c r="N27" s="231">
        <v>0</v>
      </c>
      <c r="O27" s="231">
        <v>0</v>
      </c>
      <c r="P27" s="231">
        <v>0</v>
      </c>
      <c r="Q27" s="231">
        <v>0</v>
      </c>
      <c r="R27" s="231">
        <v>0</v>
      </c>
      <c r="S27" s="231">
        <v>0</v>
      </c>
      <c r="T27" s="231">
        <v>0</v>
      </c>
    </row>
    <row r="28" spans="33:35" ht="5.25" customHeight="1">
      <c r="AG28" s="170" t="s">
        <v>273</v>
      </c>
      <c r="AI28" s="190">
        <f>82/88</f>
        <v>0.9318181818181818</v>
      </c>
    </row>
    <row r="29" spans="1:20" ht="15.75" customHeight="1">
      <c r="A29" s="180"/>
      <c r="B29" s="643" t="s">
        <v>272</v>
      </c>
      <c r="C29" s="643"/>
      <c r="D29" s="643"/>
      <c r="E29" s="643"/>
      <c r="F29" s="643"/>
      <c r="G29" s="643"/>
      <c r="H29" s="181"/>
      <c r="I29" s="181"/>
      <c r="J29" s="182"/>
      <c r="K29" s="181"/>
      <c r="L29" s="650" t="s">
        <v>272</v>
      </c>
      <c r="M29" s="650"/>
      <c r="N29" s="650"/>
      <c r="O29" s="650"/>
      <c r="P29" s="650"/>
      <c r="Q29" s="650"/>
      <c r="R29" s="650"/>
      <c r="S29" s="650"/>
      <c r="T29" s="650"/>
    </row>
    <row r="30" spans="1:20" ht="15" customHeight="1">
      <c r="A30" s="180"/>
      <c r="B30" s="656" t="s">
        <v>35</v>
      </c>
      <c r="C30" s="656"/>
      <c r="D30" s="656"/>
      <c r="E30" s="656"/>
      <c r="F30" s="656"/>
      <c r="G30" s="656"/>
      <c r="H30" s="183"/>
      <c r="I30" s="183"/>
      <c r="J30" s="183"/>
      <c r="K30" s="183"/>
      <c r="L30" s="659" t="s">
        <v>228</v>
      </c>
      <c r="M30" s="659"/>
      <c r="N30" s="659"/>
      <c r="O30" s="659"/>
      <c r="P30" s="659"/>
      <c r="Q30" s="659"/>
      <c r="R30" s="659"/>
      <c r="S30" s="659"/>
      <c r="T30" s="659"/>
    </row>
    <row r="31" spans="1:20" s="320" customFormat="1" ht="18.75">
      <c r="A31" s="318"/>
      <c r="B31" s="653"/>
      <c r="C31" s="653"/>
      <c r="D31" s="653"/>
      <c r="E31" s="653"/>
      <c r="F31" s="653"/>
      <c r="G31" s="319"/>
      <c r="H31" s="319"/>
      <c r="I31" s="319"/>
      <c r="J31" s="319"/>
      <c r="K31" s="319"/>
      <c r="L31" s="654"/>
      <c r="M31" s="654"/>
      <c r="N31" s="654"/>
      <c r="O31" s="654"/>
      <c r="P31" s="654"/>
      <c r="Q31" s="654"/>
      <c r="R31" s="654"/>
      <c r="S31" s="654"/>
      <c r="T31" s="654"/>
    </row>
    <row r="32" spans="1:20" s="320" customFormat="1" ht="18.75">
      <c r="A32" s="318"/>
      <c r="B32" s="319"/>
      <c r="C32" s="319"/>
      <c r="D32" s="319"/>
      <c r="E32" s="319"/>
      <c r="F32" s="319"/>
      <c r="G32" s="319"/>
      <c r="H32" s="319"/>
      <c r="I32" s="319"/>
      <c r="J32" s="319"/>
      <c r="K32" s="319"/>
      <c r="L32" s="319"/>
      <c r="M32" s="319"/>
      <c r="N32" s="319"/>
      <c r="O32" s="319"/>
      <c r="P32" s="319"/>
      <c r="Q32" s="319"/>
      <c r="R32" s="319"/>
      <c r="S32" s="319"/>
      <c r="T32" s="319"/>
    </row>
    <row r="33" spans="1:20" s="320" customFormat="1" ht="18.75">
      <c r="A33" s="318"/>
      <c r="B33" s="765" t="s">
        <v>276</v>
      </c>
      <c r="C33" s="765"/>
      <c r="D33" s="765"/>
      <c r="E33" s="765"/>
      <c r="F33" s="765"/>
      <c r="G33" s="321"/>
      <c r="H33" s="321"/>
      <c r="I33" s="321"/>
      <c r="J33" s="321"/>
      <c r="K33" s="321"/>
      <c r="L33" s="321"/>
      <c r="M33" s="321"/>
      <c r="N33" s="321"/>
      <c r="O33" s="765" t="s">
        <v>276</v>
      </c>
      <c r="P33" s="765"/>
      <c r="Q33" s="765"/>
      <c r="R33" s="319"/>
      <c r="S33" s="319"/>
      <c r="T33" s="319"/>
    </row>
    <row r="34" spans="1:20" s="184" customFormat="1" ht="18.75" hidden="1">
      <c r="A34" s="235" t="s">
        <v>39</v>
      </c>
      <c r="B34" s="186"/>
      <c r="C34" s="186"/>
      <c r="D34" s="186"/>
      <c r="E34" s="186"/>
      <c r="F34" s="186"/>
      <c r="G34" s="186"/>
      <c r="H34" s="186"/>
      <c r="I34" s="186"/>
      <c r="J34" s="186"/>
      <c r="K34" s="186"/>
      <c r="L34" s="186"/>
      <c r="M34" s="186"/>
      <c r="N34" s="186"/>
      <c r="O34" s="186"/>
      <c r="P34" s="186"/>
      <c r="Q34" s="186"/>
      <c r="R34" s="186"/>
      <c r="S34" s="186"/>
      <c r="T34" s="186"/>
    </row>
    <row r="35" spans="1:20" s="184" customFormat="1" ht="18" customHeight="1" hidden="1">
      <c r="A35" s="188"/>
      <c r="B35" s="279" t="s">
        <v>198</v>
      </c>
      <c r="C35" s="303"/>
      <c r="D35" s="303"/>
      <c r="E35" s="303"/>
      <c r="F35" s="303"/>
      <c r="G35" s="303"/>
      <c r="H35" s="303"/>
      <c r="I35" s="303"/>
      <c r="J35" s="303"/>
      <c r="K35" s="303"/>
      <c r="L35" s="294"/>
      <c r="M35" s="294"/>
      <c r="N35" s="294"/>
      <c r="O35" s="294"/>
      <c r="P35" s="186"/>
      <c r="Q35" s="186"/>
      <c r="R35" s="186"/>
      <c r="S35" s="186"/>
      <c r="T35" s="186"/>
    </row>
    <row r="36" spans="2:20" s="184" customFormat="1" ht="18.75" hidden="1">
      <c r="B36" s="279" t="s">
        <v>199</v>
      </c>
      <c r="C36" s="186"/>
      <c r="D36" s="186"/>
      <c r="E36" s="186"/>
      <c r="F36" s="186"/>
      <c r="G36" s="186"/>
      <c r="H36" s="186"/>
      <c r="I36" s="186"/>
      <c r="J36" s="186"/>
      <c r="K36" s="186"/>
      <c r="L36" s="186"/>
      <c r="M36" s="186"/>
      <c r="N36" s="186"/>
      <c r="O36" s="186"/>
      <c r="P36" s="186"/>
      <c r="Q36" s="186"/>
      <c r="R36" s="186"/>
      <c r="S36" s="186"/>
      <c r="T36" s="186"/>
    </row>
    <row r="37" spans="2:20" s="184" customFormat="1" ht="18.75" hidden="1">
      <c r="B37" s="236" t="s">
        <v>211</v>
      </c>
      <c r="C37" s="186"/>
      <c r="D37" s="186"/>
      <c r="E37" s="186"/>
      <c r="F37" s="186"/>
      <c r="G37" s="186"/>
      <c r="H37" s="186"/>
      <c r="I37" s="186"/>
      <c r="J37" s="186"/>
      <c r="K37" s="186"/>
      <c r="L37" s="186"/>
      <c r="M37" s="186"/>
      <c r="N37" s="186"/>
      <c r="O37" s="186"/>
      <c r="P37" s="186"/>
      <c r="Q37" s="186"/>
      <c r="R37" s="186"/>
      <c r="S37" s="186"/>
      <c r="T37" s="186"/>
    </row>
    <row r="38" spans="2:20" ht="18">
      <c r="B38" s="182"/>
      <c r="C38" s="182"/>
      <c r="D38" s="182"/>
      <c r="E38" s="182"/>
      <c r="F38" s="182"/>
      <c r="G38" s="182"/>
      <c r="H38" s="182"/>
      <c r="I38" s="182"/>
      <c r="J38" s="182"/>
      <c r="K38" s="182"/>
      <c r="L38" s="182"/>
      <c r="M38" s="182"/>
      <c r="N38" s="182"/>
      <c r="O38" s="182"/>
      <c r="P38" s="182"/>
      <c r="Q38" s="182"/>
      <c r="R38" s="182"/>
      <c r="S38" s="182"/>
      <c r="T38" s="182"/>
    </row>
    <row r="39" spans="2:20" ht="18.75">
      <c r="B39" s="548" t="s">
        <v>229</v>
      </c>
      <c r="C39" s="548"/>
      <c r="D39" s="548"/>
      <c r="E39" s="548"/>
      <c r="F39" s="548"/>
      <c r="G39" s="548"/>
      <c r="H39" s="182"/>
      <c r="I39" s="182"/>
      <c r="J39" s="182"/>
      <c r="K39" s="182"/>
      <c r="L39" s="549" t="s">
        <v>230</v>
      </c>
      <c r="M39" s="549"/>
      <c r="N39" s="549"/>
      <c r="O39" s="549"/>
      <c r="P39" s="549"/>
      <c r="Q39" s="549"/>
      <c r="R39" s="549"/>
      <c r="S39" s="549"/>
      <c r="T39" s="549"/>
    </row>
    <row r="40" spans="2:20" ht="18.75">
      <c r="B40" s="182"/>
      <c r="C40" s="182"/>
      <c r="D40" s="182"/>
      <c r="E40" s="182"/>
      <c r="F40" s="182"/>
      <c r="G40" s="182"/>
      <c r="H40" s="301"/>
      <c r="I40" s="182"/>
      <c r="J40" s="182"/>
      <c r="K40" s="182"/>
      <c r="L40" s="182"/>
      <c r="M40" s="182"/>
      <c r="N40" s="182"/>
      <c r="O40" s="182"/>
      <c r="P40" s="182"/>
      <c r="Q40" s="182"/>
      <c r="R40" s="182"/>
      <c r="S40" s="182"/>
      <c r="T40" s="182"/>
    </row>
    <row r="41" spans="2:20" ht="18">
      <c r="B41" s="182"/>
      <c r="C41" s="182"/>
      <c r="D41" s="182"/>
      <c r="E41" s="182"/>
      <c r="F41" s="182"/>
      <c r="G41" s="182"/>
      <c r="H41" s="182"/>
      <c r="I41" s="182"/>
      <c r="J41" s="182"/>
      <c r="K41" s="182"/>
      <c r="L41" s="182"/>
      <c r="M41" s="182"/>
      <c r="N41" s="182"/>
      <c r="O41" s="182"/>
      <c r="P41" s="182"/>
      <c r="Q41" s="182"/>
      <c r="R41" s="182"/>
      <c r="S41" s="182"/>
      <c r="T41" s="182"/>
    </row>
  </sheetData>
  <sheetProtection/>
  <mergeCells count="41">
    <mergeCell ref="A1:D1"/>
    <mergeCell ref="A4:D4"/>
    <mergeCell ref="F1:O4"/>
    <mergeCell ref="C7:C10"/>
    <mergeCell ref="E9:E10"/>
    <mergeCell ref="A2:D2"/>
    <mergeCell ref="O8:T8"/>
    <mergeCell ref="K9:L9"/>
    <mergeCell ref="Q9:R9"/>
    <mergeCell ref="A3:D3"/>
    <mergeCell ref="F5:O5"/>
    <mergeCell ref="C6:D6"/>
    <mergeCell ref="A6:B10"/>
    <mergeCell ref="E8:F8"/>
    <mergeCell ref="E7:L7"/>
    <mergeCell ref="E6:T6"/>
    <mergeCell ref="O33:Q33"/>
    <mergeCell ref="I9:J9"/>
    <mergeCell ref="L31:T31"/>
    <mergeCell ref="L29:T29"/>
    <mergeCell ref="B29:G29"/>
    <mergeCell ref="M8:N8"/>
    <mergeCell ref="G8:L8"/>
    <mergeCell ref="G9:H9"/>
    <mergeCell ref="B30:G30"/>
    <mergeCell ref="B31:F31"/>
    <mergeCell ref="M7:T7"/>
    <mergeCell ref="A12:B12"/>
    <mergeCell ref="O9:P9"/>
    <mergeCell ref="L30:T30"/>
    <mergeCell ref="M9:M10"/>
    <mergeCell ref="S9:T9"/>
    <mergeCell ref="D7:D10"/>
    <mergeCell ref="B39:G39"/>
    <mergeCell ref="L39:T39"/>
    <mergeCell ref="N9:N10"/>
    <mergeCell ref="A11:B11"/>
    <mergeCell ref="F9:F10"/>
    <mergeCell ref="A13:B13"/>
    <mergeCell ref="B33:F33"/>
    <mergeCell ref="A14:B14"/>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Admin</cp:lastModifiedBy>
  <cp:lastPrinted>2017-05-08T08:42:48Z</cp:lastPrinted>
  <dcterms:created xsi:type="dcterms:W3CDTF">2004-03-07T02:36:29Z</dcterms:created>
  <dcterms:modified xsi:type="dcterms:W3CDTF">2017-05-08T08:48:49Z</dcterms:modified>
  <cp:category/>
  <cp:version/>
  <cp:contentType/>
  <cp:contentStatus/>
</cp:coreProperties>
</file>